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sande\Documents\Ecoauthor\Lopende opdrachten\BISI assessment tools\"/>
    </mc:Choice>
  </mc:AlternateContent>
  <xr:revisionPtr revIDLastSave="0" documentId="13_ncr:1_{587DE1C8-6956-4ED7-B0D5-6FC3F54BA110}" xr6:coauthVersionLast="47" xr6:coauthVersionMax="47" xr10:uidLastSave="{00000000-0000-0000-0000-000000000000}"/>
  <bookViews>
    <workbookView xWindow="6000" yWindow="0" windowWidth="32400" windowHeight="20880" xr2:uid="{00000000-000D-0000-FFFF-FFFF00000000}"/>
  </bookViews>
  <sheets>
    <sheet name="Colophon" sheetId="7" r:id="rId1"/>
    <sheet name="Index" sheetId="8" r:id="rId2"/>
    <sheet name="Glossary" sheetId="9" r:id="rId3"/>
    <sheet name="Manual" sheetId="10" r:id="rId4"/>
    <sheet name="BISI H1160 OS" sheetId="1" r:id="rId5"/>
    <sheet name="BISI H1130 WS" sheetId="2" r:id="rId6"/>
    <sheet name="BISI H1130 ED" sheetId="3" r:id="rId7"/>
    <sheet name="BISI H1110a WZ" sheetId="4" r:id="rId8"/>
    <sheet name="BISI H1140a WZ" sheetId="5" r:id="rId9"/>
    <sheet name="BISI H1140b NZ" sheetId="6" r:id="rId10"/>
    <sheet name="Ref ecotopes H1160" sheetId="11" r:id="rId11"/>
    <sheet name="Ref ecotopes H1130" sheetId="12" r:id="rId12"/>
    <sheet name="Ref ecotopes H1110a" sheetId="13" r:id="rId13"/>
    <sheet name="Ref ecotopes H1140a" sheetId="14" r:id="rId14"/>
    <sheet name="Ref ecotopes H1140b" sheetId="15" r:id="rId15"/>
  </sheets>
  <externalReferences>
    <externalReference r:id="rId16"/>
  </externalReferences>
  <definedNames>
    <definedName name="B6ecotoop">#REF!</definedName>
    <definedName name="BISIH1130soort">'[1]BISIH1130 srt'!$A$2:$B$27</definedName>
    <definedName name="checkold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6" l="1"/>
  <c r="Z28" i="6"/>
  <c r="AA28" i="6"/>
  <c r="AA30" i="6" s="1"/>
  <c r="AB28" i="6"/>
  <c r="AC28" i="6"/>
  <c r="AD28" i="6"/>
  <c r="AE28" i="6"/>
  <c r="AF28" i="6"/>
  <c r="AG28" i="6"/>
  <c r="AH28" i="6"/>
  <c r="AH30" i="6" s="1"/>
  <c r="AI28" i="6"/>
  <c r="AI30" i="6" s="1"/>
  <c r="Y30" i="6"/>
  <c r="AK29" i="6" s="1"/>
  <c r="AK30" i="6" s="1"/>
  <c r="Y32" i="6" s="1"/>
  <c r="Z30" i="6"/>
  <c r="AL29" i="6" s="1"/>
  <c r="AL30" i="6" s="1"/>
  <c r="Z32" i="6" s="1"/>
  <c r="Z33" i="6" s="1"/>
  <c r="Z35" i="6" s="1"/>
  <c r="Z36" i="6" s="1"/>
  <c r="AB30" i="6"/>
  <c r="AN29" i="6" s="1"/>
  <c r="AN30" i="6" s="1"/>
  <c r="AB32" i="6" s="1"/>
  <c r="AB33" i="6" s="1"/>
  <c r="AB35" i="6" s="1"/>
  <c r="AB36" i="6" s="1"/>
  <c r="AC30" i="6"/>
  <c r="AO29" i="6" s="1"/>
  <c r="AO30" i="6" s="1"/>
  <c r="AC32" i="6" s="1"/>
  <c r="AC33" i="6" s="1"/>
  <c r="AC35" i="6" s="1"/>
  <c r="AC36" i="6" s="1"/>
  <c r="AD30" i="6"/>
  <c r="AP29" i="6" s="1"/>
  <c r="AP30" i="6" s="1"/>
  <c r="AD32" i="6" s="1"/>
  <c r="AD33" i="6" s="1"/>
  <c r="AD35" i="6" s="1"/>
  <c r="AD36" i="6" s="1"/>
  <c r="AE30" i="6"/>
  <c r="AQ29" i="6" s="1"/>
  <c r="AQ30" i="6" s="1"/>
  <c r="AE32" i="6" s="1"/>
  <c r="AE33" i="6" s="1"/>
  <c r="AE35" i="6" s="1"/>
  <c r="AE36" i="6" s="1"/>
  <c r="AF30" i="6"/>
  <c r="AG30" i="6"/>
  <c r="Y34" i="6"/>
  <c r="Z34" i="6"/>
  <c r="AA34" i="6"/>
  <c r="AB34" i="6"/>
  <c r="AC34" i="6"/>
  <c r="AD34" i="6"/>
  <c r="AE34" i="6"/>
  <c r="AF34" i="6"/>
  <c r="AG34" i="6"/>
  <c r="AH34" i="6"/>
  <c r="AI34" i="6"/>
  <c r="AF36" i="6"/>
  <c r="Y33" i="5"/>
  <c r="Z33" i="5"/>
  <c r="Z34" i="5" s="1"/>
  <c r="Z36" i="5" s="1"/>
  <c r="Z37" i="5" s="1"/>
  <c r="AA33" i="5"/>
  <c r="AB33" i="5"/>
  <c r="AC33" i="5"/>
  <c r="AD33" i="5"/>
  <c r="AE33" i="5"/>
  <c r="AF33" i="5"/>
  <c r="AG33" i="5"/>
  <c r="AH33" i="5"/>
  <c r="AI33" i="5"/>
  <c r="AI34" i="5" s="1"/>
  <c r="AI36" i="5" s="1"/>
  <c r="AI37" i="5" s="1"/>
  <c r="Y34" i="5"/>
  <c r="AA34" i="5"/>
  <c r="AB34" i="5"/>
  <c r="AC34" i="5"/>
  <c r="AD34" i="5"/>
  <c r="AE34" i="5"/>
  <c r="AF34" i="5"/>
  <c r="AF36" i="5" s="1"/>
  <c r="AF37" i="5" s="1"/>
  <c r="AG34" i="5"/>
  <c r="AG36" i="5" s="1"/>
  <c r="AG37" i="5" s="1"/>
  <c r="AH34" i="5"/>
  <c r="AH36" i="5" s="1"/>
  <c r="Y35" i="5"/>
  <c r="Z35" i="5"/>
  <c r="AA35" i="5"/>
  <c r="AB35" i="5"/>
  <c r="AC35" i="5"/>
  <c r="AD35" i="5"/>
  <c r="AE35" i="5"/>
  <c r="AF35" i="5"/>
  <c r="AG35" i="5"/>
  <c r="AH35" i="5"/>
  <c r="AI35" i="5"/>
  <c r="Y36" i="5"/>
  <c r="Y37" i="5" s="1"/>
  <c r="AA36" i="5"/>
  <c r="AA37" i="5" s="1"/>
  <c r="AB36" i="5"/>
  <c r="AB37" i="5" s="1"/>
  <c r="AC36" i="5"/>
  <c r="AC37" i="5" s="1"/>
  <c r="AD36" i="5"/>
  <c r="AD37" i="5" s="1"/>
  <c r="AE36" i="5"/>
  <c r="AE37" i="5" s="1"/>
  <c r="AH37" i="5"/>
  <c r="X37" i="5"/>
  <c r="X36" i="6"/>
  <c r="X28" i="6"/>
  <c r="X34" i="6"/>
  <c r="X30" i="6"/>
  <c r="M30" i="6"/>
  <c r="N30" i="6"/>
  <c r="O30" i="6"/>
  <c r="P30" i="6"/>
  <c r="Q30" i="6"/>
  <c r="R30" i="6"/>
  <c r="S30" i="6"/>
  <c r="T30" i="6"/>
  <c r="U30" i="6"/>
  <c r="V30" i="6"/>
  <c r="W30" i="6"/>
  <c r="L30" i="6"/>
  <c r="AK28" i="6"/>
  <c r="AL28" i="6"/>
  <c r="AM28" i="6"/>
  <c r="AN28" i="6"/>
  <c r="AO28" i="6"/>
  <c r="AP28" i="6"/>
  <c r="AQ28" i="6"/>
  <c r="AR28" i="6"/>
  <c r="AS28" i="6"/>
  <c r="AT28" i="6"/>
  <c r="AU28" i="6"/>
  <c r="AJ28" i="6"/>
  <c r="AK5" i="6"/>
  <c r="AL5" i="6"/>
  <c r="AM5" i="6"/>
  <c r="AN5" i="6"/>
  <c r="AO5" i="6"/>
  <c r="AP5" i="6"/>
  <c r="AQ5" i="6"/>
  <c r="AR5" i="6"/>
  <c r="AS5" i="6"/>
  <c r="AT5" i="6"/>
  <c r="AU5" i="6"/>
  <c r="AK6" i="6"/>
  <c r="AL6" i="6"/>
  <c r="AM6" i="6"/>
  <c r="AN6" i="6"/>
  <c r="AO6" i="6"/>
  <c r="AP6" i="6"/>
  <c r="AQ6" i="6"/>
  <c r="AR6" i="6"/>
  <c r="AS6" i="6"/>
  <c r="AT6" i="6"/>
  <c r="AU6" i="6"/>
  <c r="AK7" i="6"/>
  <c r="AL7" i="6"/>
  <c r="AM7" i="6"/>
  <c r="AN7" i="6"/>
  <c r="AO7" i="6"/>
  <c r="AP7" i="6"/>
  <c r="AQ7" i="6"/>
  <c r="AR7" i="6"/>
  <c r="AS7" i="6"/>
  <c r="AT7" i="6"/>
  <c r="AU7" i="6"/>
  <c r="AK8" i="6"/>
  <c r="AL8" i="6"/>
  <c r="AM8" i="6"/>
  <c r="AN8" i="6"/>
  <c r="AO8" i="6"/>
  <c r="AP8" i="6"/>
  <c r="AQ8" i="6"/>
  <c r="AR8" i="6"/>
  <c r="AS8" i="6"/>
  <c r="AT8" i="6"/>
  <c r="AU8" i="6"/>
  <c r="AK9" i="6"/>
  <c r="AL9" i="6"/>
  <c r="AM9" i="6"/>
  <c r="AN9" i="6"/>
  <c r="AO9" i="6"/>
  <c r="AP9" i="6"/>
  <c r="AQ9" i="6"/>
  <c r="AR9" i="6"/>
  <c r="AS9" i="6"/>
  <c r="AT9" i="6"/>
  <c r="AU9" i="6"/>
  <c r="AK10" i="6"/>
  <c r="AL10" i="6"/>
  <c r="AM10" i="6"/>
  <c r="AN10" i="6"/>
  <c r="AO10" i="6"/>
  <c r="AP10" i="6"/>
  <c r="AQ10" i="6"/>
  <c r="AR10" i="6"/>
  <c r="AS10" i="6"/>
  <c r="AT10" i="6"/>
  <c r="AU10" i="6"/>
  <c r="AK11" i="6"/>
  <c r="AL11" i="6"/>
  <c r="AM11" i="6"/>
  <c r="AN11" i="6"/>
  <c r="AO11" i="6"/>
  <c r="AP11" i="6"/>
  <c r="AQ11" i="6"/>
  <c r="AR11" i="6"/>
  <c r="AS11" i="6"/>
  <c r="AT11" i="6"/>
  <c r="AU11" i="6"/>
  <c r="AK12" i="6"/>
  <c r="AL12" i="6"/>
  <c r="AM12" i="6"/>
  <c r="AN12" i="6"/>
  <c r="AO12" i="6"/>
  <c r="AP12" i="6"/>
  <c r="AQ12" i="6"/>
  <c r="AR12" i="6"/>
  <c r="AS12" i="6"/>
  <c r="AT12" i="6"/>
  <c r="AU12" i="6"/>
  <c r="AK13" i="6"/>
  <c r="AL13" i="6"/>
  <c r="AM13" i="6"/>
  <c r="AN13" i="6"/>
  <c r="AO13" i="6"/>
  <c r="AP13" i="6"/>
  <c r="AQ13" i="6"/>
  <c r="AR13" i="6"/>
  <c r="AS13" i="6"/>
  <c r="AT13" i="6"/>
  <c r="AU13" i="6"/>
  <c r="AK14" i="6"/>
  <c r="AL14" i="6"/>
  <c r="AM14" i="6"/>
  <c r="AN14" i="6"/>
  <c r="AO14" i="6"/>
  <c r="AP14" i="6"/>
  <c r="AQ14" i="6"/>
  <c r="AR14" i="6"/>
  <c r="AS14" i="6"/>
  <c r="AT14" i="6"/>
  <c r="AU14" i="6"/>
  <c r="AK15" i="6"/>
  <c r="AL15" i="6"/>
  <c r="AM15" i="6"/>
  <c r="AN15" i="6"/>
  <c r="AO15" i="6"/>
  <c r="AP15" i="6"/>
  <c r="AQ15" i="6"/>
  <c r="AR15" i="6"/>
  <c r="AS15" i="6"/>
  <c r="AT15" i="6"/>
  <c r="AU15" i="6"/>
  <c r="AK16" i="6"/>
  <c r="AL16" i="6"/>
  <c r="AM16" i="6"/>
  <c r="AN16" i="6"/>
  <c r="AO16" i="6"/>
  <c r="AP16" i="6"/>
  <c r="AQ16" i="6"/>
  <c r="AR16" i="6"/>
  <c r="AS16" i="6"/>
  <c r="AT16" i="6"/>
  <c r="AU16" i="6"/>
  <c r="AK17" i="6"/>
  <c r="AL17" i="6"/>
  <c r="AM17" i="6"/>
  <c r="AN17" i="6"/>
  <c r="AO17" i="6"/>
  <c r="AP17" i="6"/>
  <c r="AQ17" i="6"/>
  <c r="AR17" i="6"/>
  <c r="AS17" i="6"/>
  <c r="AT17" i="6"/>
  <c r="AU17" i="6"/>
  <c r="AK18" i="6"/>
  <c r="AL18" i="6"/>
  <c r="AM18" i="6"/>
  <c r="AN18" i="6"/>
  <c r="AO18" i="6"/>
  <c r="AP18" i="6"/>
  <c r="AQ18" i="6"/>
  <c r="AR18" i="6"/>
  <c r="AS18" i="6"/>
  <c r="AT18" i="6"/>
  <c r="AU18" i="6"/>
  <c r="AK19" i="6"/>
  <c r="AL19" i="6"/>
  <c r="AM19" i="6"/>
  <c r="AN19" i="6"/>
  <c r="AO19" i="6"/>
  <c r="AP19" i="6"/>
  <c r="AQ19" i="6"/>
  <c r="AR19" i="6"/>
  <c r="AS19" i="6"/>
  <c r="AT19" i="6"/>
  <c r="AU19" i="6"/>
  <c r="AK20" i="6"/>
  <c r="AL20" i="6"/>
  <c r="AM20" i="6"/>
  <c r="AN20" i="6"/>
  <c r="AO20" i="6"/>
  <c r="AP20" i="6"/>
  <c r="AQ20" i="6"/>
  <c r="AR20" i="6"/>
  <c r="AS20" i="6"/>
  <c r="AT20" i="6"/>
  <c r="AU20" i="6"/>
  <c r="AK21" i="6"/>
  <c r="AL21" i="6"/>
  <c r="AM21" i="6"/>
  <c r="AN21" i="6"/>
  <c r="AO21" i="6"/>
  <c r="AP21" i="6"/>
  <c r="AQ21" i="6"/>
  <c r="AR21" i="6"/>
  <c r="AS21" i="6"/>
  <c r="AT21" i="6"/>
  <c r="AU21" i="6"/>
  <c r="AK22" i="6"/>
  <c r="AL22" i="6"/>
  <c r="AM22" i="6"/>
  <c r="AN22" i="6"/>
  <c r="AO22" i="6"/>
  <c r="AP22" i="6"/>
  <c r="AQ22" i="6"/>
  <c r="AR22" i="6"/>
  <c r="AS22" i="6"/>
  <c r="AT22" i="6"/>
  <c r="AU22" i="6"/>
  <c r="AK23" i="6"/>
  <c r="AL23" i="6"/>
  <c r="AM23" i="6"/>
  <c r="AN23" i="6"/>
  <c r="AO23" i="6"/>
  <c r="AP23" i="6"/>
  <c r="AQ23" i="6"/>
  <c r="AR23" i="6"/>
  <c r="AS23" i="6"/>
  <c r="AT23" i="6"/>
  <c r="AU23" i="6"/>
  <c r="AK24" i="6"/>
  <c r="AL24" i="6"/>
  <c r="AM24" i="6"/>
  <c r="AN24" i="6"/>
  <c r="AO24" i="6"/>
  <c r="AP24" i="6"/>
  <c r="AQ24" i="6"/>
  <c r="AR24" i="6"/>
  <c r="AS24" i="6"/>
  <c r="AT24" i="6"/>
  <c r="AU24" i="6"/>
  <c r="AK25" i="6"/>
  <c r="AL25" i="6"/>
  <c r="AM25" i="6"/>
  <c r="AN25" i="6"/>
  <c r="AO25" i="6"/>
  <c r="AP25" i="6"/>
  <c r="AQ25" i="6"/>
  <c r="AR25" i="6"/>
  <c r="AS25" i="6"/>
  <c r="AT25" i="6"/>
  <c r="AU25" i="6"/>
  <c r="AK26" i="6"/>
  <c r="AL26" i="6"/>
  <c r="AM26" i="6"/>
  <c r="AN26" i="6"/>
  <c r="AO26" i="6"/>
  <c r="AP26" i="6"/>
  <c r="AQ26" i="6"/>
  <c r="AR26" i="6"/>
  <c r="AS26" i="6"/>
  <c r="AT26" i="6"/>
  <c r="AU26" i="6"/>
  <c r="AJ6" i="6"/>
  <c r="AJ7" i="6"/>
  <c r="AJ8" i="6"/>
  <c r="AJ9" i="6"/>
  <c r="AJ10" i="6"/>
  <c r="AJ11" i="6"/>
  <c r="AJ12" i="6"/>
  <c r="AJ13" i="6"/>
  <c r="AJ14" i="6"/>
  <c r="AJ15" i="6"/>
  <c r="AJ16" i="6"/>
  <c r="AJ17" i="6"/>
  <c r="AJ18" i="6"/>
  <c r="AJ19" i="6"/>
  <c r="AJ20" i="6"/>
  <c r="AJ21" i="6"/>
  <c r="AJ22" i="6"/>
  <c r="AJ23" i="6"/>
  <c r="AJ24" i="6"/>
  <c r="AJ25" i="6"/>
  <c r="AJ26" i="6"/>
  <c r="AJ5" i="6"/>
  <c r="Y5" i="6"/>
  <c r="Z5" i="6"/>
  <c r="AA5" i="6"/>
  <c r="AB5" i="6"/>
  <c r="AC5" i="6"/>
  <c r="AD5" i="6"/>
  <c r="AE5" i="6"/>
  <c r="AF5" i="6"/>
  <c r="AG5" i="6"/>
  <c r="AH5" i="6"/>
  <c r="AI5" i="6"/>
  <c r="Y6" i="6"/>
  <c r="Z6" i="6"/>
  <c r="AA6" i="6"/>
  <c r="AB6" i="6"/>
  <c r="AC6" i="6"/>
  <c r="AD6" i="6"/>
  <c r="AE6" i="6"/>
  <c r="AF6" i="6"/>
  <c r="AG6" i="6"/>
  <c r="AH6" i="6"/>
  <c r="AI6" i="6"/>
  <c r="Y7" i="6"/>
  <c r="Z7" i="6"/>
  <c r="AA7" i="6"/>
  <c r="AB7" i="6"/>
  <c r="AC7" i="6"/>
  <c r="AD7" i="6"/>
  <c r="AE7" i="6"/>
  <c r="AF7" i="6"/>
  <c r="AG7" i="6"/>
  <c r="AH7" i="6"/>
  <c r="AI7" i="6"/>
  <c r="Y8" i="6"/>
  <c r="Z8" i="6"/>
  <c r="AA8" i="6"/>
  <c r="AB8" i="6"/>
  <c r="AC8" i="6"/>
  <c r="AD8" i="6"/>
  <c r="AE8" i="6"/>
  <c r="AF8" i="6"/>
  <c r="AG8" i="6"/>
  <c r="AH8" i="6"/>
  <c r="AI8" i="6"/>
  <c r="Y9" i="6"/>
  <c r="Z9" i="6"/>
  <c r="AA9" i="6"/>
  <c r="AB9" i="6"/>
  <c r="AC9" i="6"/>
  <c r="AD9" i="6"/>
  <c r="AE9" i="6"/>
  <c r="AF9" i="6"/>
  <c r="AG9" i="6"/>
  <c r="AH9" i="6"/>
  <c r="AI9" i="6"/>
  <c r="Y10" i="6"/>
  <c r="Z10" i="6"/>
  <c r="AA10" i="6"/>
  <c r="AB10" i="6"/>
  <c r="AC10" i="6"/>
  <c r="AD10" i="6"/>
  <c r="AE10" i="6"/>
  <c r="AF10" i="6"/>
  <c r="AG10" i="6"/>
  <c r="AH10" i="6"/>
  <c r="AI10" i="6"/>
  <c r="Y11" i="6"/>
  <c r="Z11" i="6"/>
  <c r="AA11" i="6"/>
  <c r="AB11" i="6"/>
  <c r="AC11" i="6"/>
  <c r="AD11" i="6"/>
  <c r="AE11" i="6"/>
  <c r="AF11" i="6"/>
  <c r="AG11" i="6"/>
  <c r="AH11" i="6"/>
  <c r="AI11" i="6"/>
  <c r="Y12" i="6"/>
  <c r="Z12" i="6"/>
  <c r="AA12" i="6"/>
  <c r="AB12" i="6"/>
  <c r="AC12" i="6"/>
  <c r="AD12" i="6"/>
  <c r="AE12" i="6"/>
  <c r="AF12" i="6"/>
  <c r="AG12" i="6"/>
  <c r="AH12" i="6"/>
  <c r="AI12" i="6"/>
  <c r="Y13" i="6"/>
  <c r="Z13" i="6"/>
  <c r="AA13" i="6"/>
  <c r="AB13" i="6"/>
  <c r="AC13" i="6"/>
  <c r="AD13" i="6"/>
  <c r="AE13" i="6"/>
  <c r="AF13" i="6"/>
  <c r="AG13" i="6"/>
  <c r="AH13" i="6"/>
  <c r="AI13" i="6"/>
  <c r="Y14" i="6"/>
  <c r="Z14" i="6"/>
  <c r="AA14" i="6"/>
  <c r="AB14" i="6"/>
  <c r="AC14" i="6"/>
  <c r="AD14" i="6"/>
  <c r="AE14" i="6"/>
  <c r="AF14" i="6"/>
  <c r="AG14" i="6"/>
  <c r="AH14" i="6"/>
  <c r="AI14" i="6"/>
  <c r="Y15" i="6"/>
  <c r="Z15" i="6"/>
  <c r="AA15" i="6"/>
  <c r="AB15" i="6"/>
  <c r="AC15" i="6"/>
  <c r="AD15" i="6"/>
  <c r="AE15" i="6"/>
  <c r="AF15" i="6"/>
  <c r="AG15" i="6"/>
  <c r="AH15" i="6"/>
  <c r="AI15" i="6"/>
  <c r="Y16" i="6"/>
  <c r="Z16" i="6"/>
  <c r="AA16" i="6"/>
  <c r="AB16" i="6"/>
  <c r="AC16" i="6"/>
  <c r="AD16" i="6"/>
  <c r="AE16" i="6"/>
  <c r="AF16" i="6"/>
  <c r="AG16" i="6"/>
  <c r="AH16" i="6"/>
  <c r="AI16" i="6"/>
  <c r="Y17" i="6"/>
  <c r="Z17" i="6"/>
  <c r="AA17" i="6"/>
  <c r="AB17" i="6"/>
  <c r="AC17" i="6"/>
  <c r="AD17" i="6"/>
  <c r="AE17" i="6"/>
  <c r="AF17" i="6"/>
  <c r="AG17" i="6"/>
  <c r="AH17" i="6"/>
  <c r="AI17" i="6"/>
  <c r="Y18" i="6"/>
  <c r="Z18" i="6"/>
  <c r="AA18" i="6"/>
  <c r="AB18" i="6"/>
  <c r="AC18" i="6"/>
  <c r="AD18" i="6"/>
  <c r="AE18" i="6"/>
  <c r="AF18" i="6"/>
  <c r="AG18" i="6"/>
  <c r="AH18" i="6"/>
  <c r="AI18" i="6"/>
  <c r="Y19" i="6"/>
  <c r="Z19" i="6"/>
  <c r="AA19" i="6"/>
  <c r="AB19" i="6"/>
  <c r="AC19" i="6"/>
  <c r="AD19" i="6"/>
  <c r="AE19" i="6"/>
  <c r="AF19" i="6"/>
  <c r="AG19" i="6"/>
  <c r="AH19" i="6"/>
  <c r="AI19" i="6"/>
  <c r="Y20" i="6"/>
  <c r="Z20" i="6"/>
  <c r="AA20" i="6"/>
  <c r="AB20" i="6"/>
  <c r="AC20" i="6"/>
  <c r="AD20" i="6"/>
  <c r="AE20" i="6"/>
  <c r="AF20" i="6"/>
  <c r="AG20" i="6"/>
  <c r="AH20" i="6"/>
  <c r="AI20" i="6"/>
  <c r="Y21" i="6"/>
  <c r="Z21" i="6"/>
  <c r="AA21" i="6"/>
  <c r="AB21" i="6"/>
  <c r="AC21" i="6"/>
  <c r="AD21" i="6"/>
  <c r="AE21" i="6"/>
  <c r="AF21" i="6"/>
  <c r="AG21" i="6"/>
  <c r="AH21" i="6"/>
  <c r="AI21" i="6"/>
  <c r="Y22" i="6"/>
  <c r="Z22" i="6"/>
  <c r="AA22" i="6"/>
  <c r="AB22" i="6"/>
  <c r="AC22" i="6"/>
  <c r="AD22" i="6"/>
  <c r="AE22" i="6"/>
  <c r="AF22" i="6"/>
  <c r="AG22" i="6"/>
  <c r="AH22" i="6"/>
  <c r="AI22" i="6"/>
  <c r="Y23" i="6"/>
  <c r="Z23" i="6"/>
  <c r="AA23" i="6"/>
  <c r="AB23" i="6"/>
  <c r="AC23" i="6"/>
  <c r="AD23" i="6"/>
  <c r="AE23" i="6"/>
  <c r="AF23" i="6"/>
  <c r="AG23" i="6"/>
  <c r="AH23" i="6"/>
  <c r="AI23" i="6"/>
  <c r="Y24" i="6"/>
  <c r="Z24" i="6"/>
  <c r="AA24" i="6"/>
  <c r="AB24" i="6"/>
  <c r="AC24" i="6"/>
  <c r="AD24" i="6"/>
  <c r="AE24" i="6"/>
  <c r="AF24" i="6"/>
  <c r="AG24" i="6"/>
  <c r="AH24" i="6"/>
  <c r="AI24" i="6"/>
  <c r="Y25" i="6"/>
  <c r="Z25" i="6"/>
  <c r="AA25" i="6"/>
  <c r="AB25" i="6"/>
  <c r="AC25" i="6"/>
  <c r="AD25" i="6"/>
  <c r="AE25" i="6"/>
  <c r="AF25" i="6"/>
  <c r="AG25" i="6"/>
  <c r="AH25" i="6"/>
  <c r="AI25" i="6"/>
  <c r="Y26" i="6"/>
  <c r="Z26" i="6"/>
  <c r="AA26" i="6"/>
  <c r="AB26" i="6"/>
  <c r="AC26" i="6"/>
  <c r="AD26" i="6"/>
  <c r="AE26" i="6"/>
  <c r="AF26" i="6"/>
  <c r="AG26" i="6"/>
  <c r="AH26" i="6"/>
  <c r="AI26" i="6"/>
  <c r="X6" i="6"/>
  <c r="X7" i="6"/>
  <c r="X8" i="6"/>
  <c r="X9" i="6"/>
  <c r="X10" i="6"/>
  <c r="X11" i="6"/>
  <c r="X12" i="6"/>
  <c r="X13" i="6"/>
  <c r="X14" i="6"/>
  <c r="X15" i="6"/>
  <c r="X16" i="6"/>
  <c r="X17" i="6"/>
  <c r="X18" i="6"/>
  <c r="X19" i="6"/>
  <c r="X20" i="6"/>
  <c r="X21" i="6"/>
  <c r="X22" i="6"/>
  <c r="X23" i="6"/>
  <c r="X24" i="6"/>
  <c r="X25" i="6"/>
  <c r="X26" i="6"/>
  <c r="X5" i="6"/>
  <c r="G29" i="6"/>
  <c r="J6" i="6"/>
  <c r="K6" i="6"/>
  <c r="J7" i="6"/>
  <c r="K7" i="6"/>
  <c r="J8" i="6"/>
  <c r="K8" i="6"/>
  <c r="J9" i="6"/>
  <c r="K9" i="6"/>
  <c r="J10" i="6"/>
  <c r="K10" i="6"/>
  <c r="J11" i="6"/>
  <c r="K11" i="6"/>
  <c r="J12" i="6"/>
  <c r="K12" i="6"/>
  <c r="J13" i="6"/>
  <c r="K13" i="6"/>
  <c r="J14" i="6"/>
  <c r="K14" i="6"/>
  <c r="J15" i="6"/>
  <c r="K15" i="6"/>
  <c r="J16" i="6"/>
  <c r="K16" i="6"/>
  <c r="J17" i="6"/>
  <c r="K17" i="6"/>
  <c r="J18" i="6"/>
  <c r="K18" i="6"/>
  <c r="J19" i="6"/>
  <c r="K19" i="6"/>
  <c r="J20" i="6"/>
  <c r="K20" i="6"/>
  <c r="J21" i="6"/>
  <c r="K21" i="6"/>
  <c r="J22" i="6"/>
  <c r="K22" i="6"/>
  <c r="J23" i="6"/>
  <c r="K23" i="6"/>
  <c r="J24" i="6"/>
  <c r="K24" i="6"/>
  <c r="J25" i="6"/>
  <c r="K25" i="6"/>
  <c r="J26" i="6"/>
  <c r="K26" i="6"/>
  <c r="K5" i="6"/>
  <c r="J5" i="6"/>
  <c r="Y29" i="5"/>
  <c r="Z29" i="5"/>
  <c r="AA29" i="5"/>
  <c r="AB29" i="5"/>
  <c r="AC29" i="5"/>
  <c r="AD29" i="5"/>
  <c r="AE29" i="5"/>
  <c r="AF29" i="5"/>
  <c r="AG29" i="5"/>
  <c r="AH29" i="5"/>
  <c r="AH31" i="5" s="1"/>
  <c r="AI29" i="5"/>
  <c r="AI31" i="5" s="1"/>
  <c r="Y31" i="5"/>
  <c r="Z31" i="5"/>
  <c r="AA31" i="5"/>
  <c r="AB31" i="5"/>
  <c r="AC31" i="5"/>
  <c r="AD31" i="5"/>
  <c r="AE31" i="5"/>
  <c r="AF31" i="5"/>
  <c r="AG31" i="5"/>
  <c r="X36" i="5"/>
  <c r="X35" i="5"/>
  <c r="X34" i="5"/>
  <c r="X33" i="5"/>
  <c r="X29" i="5"/>
  <c r="X31" i="5" s="1"/>
  <c r="AK29" i="5"/>
  <c r="AL29" i="5"/>
  <c r="AM29" i="5"/>
  <c r="AN29" i="5"/>
  <c r="AO29" i="5"/>
  <c r="AP29" i="5"/>
  <c r="AQ29" i="5"/>
  <c r="AR29" i="5"/>
  <c r="AS29" i="5"/>
  <c r="AT29" i="5"/>
  <c r="AU29" i="5"/>
  <c r="AL30" i="5"/>
  <c r="AL31" i="5" s="1"/>
  <c r="AM30" i="5"/>
  <c r="AM31" i="5" s="1"/>
  <c r="AN30" i="5"/>
  <c r="AN31" i="5" s="1"/>
  <c r="AO30" i="5"/>
  <c r="AO31" i="5" s="1"/>
  <c r="AP30" i="5"/>
  <c r="AP31" i="5" s="1"/>
  <c r="AQ30" i="5"/>
  <c r="AQ31" i="5" s="1"/>
  <c r="AJ29" i="5"/>
  <c r="AK5" i="5"/>
  <c r="AL5" i="5"/>
  <c r="AM5" i="5"/>
  <c r="AN5" i="5"/>
  <c r="AO5" i="5"/>
  <c r="AP5" i="5"/>
  <c r="AQ5" i="5"/>
  <c r="AR5" i="5"/>
  <c r="AS5" i="5"/>
  <c r="AT5" i="5"/>
  <c r="AU5" i="5"/>
  <c r="AK6" i="5"/>
  <c r="AL6" i="5"/>
  <c r="AM6" i="5"/>
  <c r="AN6" i="5"/>
  <c r="AO6" i="5"/>
  <c r="AP6" i="5"/>
  <c r="AQ6" i="5"/>
  <c r="AR6" i="5"/>
  <c r="AS6" i="5"/>
  <c r="AT6" i="5"/>
  <c r="AU6" i="5"/>
  <c r="AK7" i="5"/>
  <c r="AL7" i="5"/>
  <c r="AM7" i="5"/>
  <c r="AN7" i="5"/>
  <c r="AO7" i="5"/>
  <c r="AP7" i="5"/>
  <c r="AQ7" i="5"/>
  <c r="AR7" i="5"/>
  <c r="AS7" i="5"/>
  <c r="AT7" i="5"/>
  <c r="AU7" i="5"/>
  <c r="AK8" i="5"/>
  <c r="AL8" i="5"/>
  <c r="AM8" i="5"/>
  <c r="AN8" i="5"/>
  <c r="AO8" i="5"/>
  <c r="AP8" i="5"/>
  <c r="AQ8" i="5"/>
  <c r="AR8" i="5"/>
  <c r="AS8" i="5"/>
  <c r="AT8" i="5"/>
  <c r="AU8" i="5"/>
  <c r="AK9" i="5"/>
  <c r="AL9" i="5"/>
  <c r="AM9" i="5"/>
  <c r="AN9" i="5"/>
  <c r="AO9" i="5"/>
  <c r="AP9" i="5"/>
  <c r="AQ9" i="5"/>
  <c r="AR9" i="5"/>
  <c r="AS9" i="5"/>
  <c r="AT9" i="5"/>
  <c r="AU9" i="5"/>
  <c r="AK10" i="5"/>
  <c r="AL10" i="5"/>
  <c r="AM10" i="5"/>
  <c r="AN10" i="5"/>
  <c r="AO10" i="5"/>
  <c r="AP10" i="5"/>
  <c r="AQ10" i="5"/>
  <c r="AR10" i="5"/>
  <c r="AS10" i="5"/>
  <c r="AT10" i="5"/>
  <c r="AU10" i="5"/>
  <c r="AK11" i="5"/>
  <c r="AL11" i="5"/>
  <c r="AM11" i="5"/>
  <c r="AN11" i="5"/>
  <c r="AO11" i="5"/>
  <c r="AP11" i="5"/>
  <c r="AQ11" i="5"/>
  <c r="AR11" i="5"/>
  <c r="AS11" i="5"/>
  <c r="AT11" i="5"/>
  <c r="AU11" i="5"/>
  <c r="AK12" i="5"/>
  <c r="AL12" i="5"/>
  <c r="AM12" i="5"/>
  <c r="AN12" i="5"/>
  <c r="AO12" i="5"/>
  <c r="AP12" i="5"/>
  <c r="AQ12" i="5"/>
  <c r="AR12" i="5"/>
  <c r="AS12" i="5"/>
  <c r="AT12" i="5"/>
  <c r="AU12" i="5"/>
  <c r="AK13" i="5"/>
  <c r="AL13" i="5"/>
  <c r="AM13" i="5"/>
  <c r="AN13" i="5"/>
  <c r="AO13" i="5"/>
  <c r="AP13" i="5"/>
  <c r="AQ13" i="5"/>
  <c r="AR13" i="5"/>
  <c r="AS13" i="5"/>
  <c r="AT13" i="5"/>
  <c r="AU13" i="5"/>
  <c r="AK14" i="5"/>
  <c r="AL14" i="5"/>
  <c r="AM14" i="5"/>
  <c r="AN14" i="5"/>
  <c r="AO14" i="5"/>
  <c r="AP14" i="5"/>
  <c r="AQ14" i="5"/>
  <c r="AR14" i="5"/>
  <c r="AS14" i="5"/>
  <c r="AT14" i="5"/>
  <c r="AU14" i="5"/>
  <c r="AK15" i="5"/>
  <c r="AL15" i="5"/>
  <c r="AM15" i="5"/>
  <c r="AN15" i="5"/>
  <c r="AO15" i="5"/>
  <c r="AP15" i="5"/>
  <c r="AQ15" i="5"/>
  <c r="AR15" i="5"/>
  <c r="AS15" i="5"/>
  <c r="AT15" i="5"/>
  <c r="AU15" i="5"/>
  <c r="AK16" i="5"/>
  <c r="AL16" i="5"/>
  <c r="AM16" i="5"/>
  <c r="AN16" i="5"/>
  <c r="AO16" i="5"/>
  <c r="AP16" i="5"/>
  <c r="AQ16" i="5"/>
  <c r="AR16" i="5"/>
  <c r="AS16" i="5"/>
  <c r="AT16" i="5"/>
  <c r="AU16" i="5"/>
  <c r="AK17" i="5"/>
  <c r="AL17" i="5"/>
  <c r="AM17" i="5"/>
  <c r="AN17" i="5"/>
  <c r="AO17" i="5"/>
  <c r="AP17" i="5"/>
  <c r="AQ17" i="5"/>
  <c r="AR17" i="5"/>
  <c r="AS17" i="5"/>
  <c r="AT17" i="5"/>
  <c r="AU17" i="5"/>
  <c r="AK18" i="5"/>
  <c r="AL18" i="5"/>
  <c r="AM18" i="5"/>
  <c r="AN18" i="5"/>
  <c r="AO18" i="5"/>
  <c r="AP18" i="5"/>
  <c r="AQ18" i="5"/>
  <c r="AR18" i="5"/>
  <c r="AS18" i="5"/>
  <c r="AT18" i="5"/>
  <c r="AU18" i="5"/>
  <c r="AK19" i="5"/>
  <c r="AL19" i="5"/>
  <c r="AM19" i="5"/>
  <c r="AN19" i="5"/>
  <c r="AO19" i="5"/>
  <c r="AP19" i="5"/>
  <c r="AQ19" i="5"/>
  <c r="AR19" i="5"/>
  <c r="AS19" i="5"/>
  <c r="AT19" i="5"/>
  <c r="AU19" i="5"/>
  <c r="AK20" i="5"/>
  <c r="AL20" i="5"/>
  <c r="AM20" i="5"/>
  <c r="AN20" i="5"/>
  <c r="AO20" i="5"/>
  <c r="AP20" i="5"/>
  <c r="AQ20" i="5"/>
  <c r="AR20" i="5"/>
  <c r="AS20" i="5"/>
  <c r="AT20" i="5"/>
  <c r="AU20" i="5"/>
  <c r="AK21" i="5"/>
  <c r="AL21" i="5"/>
  <c r="AM21" i="5"/>
  <c r="AN21" i="5"/>
  <c r="AO21" i="5"/>
  <c r="AP21" i="5"/>
  <c r="AQ21" i="5"/>
  <c r="AR21" i="5"/>
  <c r="AS21" i="5"/>
  <c r="AT21" i="5"/>
  <c r="AU21" i="5"/>
  <c r="AK22" i="5"/>
  <c r="AL22" i="5"/>
  <c r="AM22" i="5"/>
  <c r="AN22" i="5"/>
  <c r="AO22" i="5"/>
  <c r="AP22" i="5"/>
  <c r="AQ22" i="5"/>
  <c r="AR22" i="5"/>
  <c r="AS22" i="5"/>
  <c r="AT22" i="5"/>
  <c r="AU22" i="5"/>
  <c r="AK23" i="5"/>
  <c r="AL23" i="5"/>
  <c r="AM23" i="5"/>
  <c r="AN23" i="5"/>
  <c r="AO23" i="5"/>
  <c r="AP23" i="5"/>
  <c r="AQ23" i="5"/>
  <c r="AR23" i="5"/>
  <c r="AS23" i="5"/>
  <c r="AT23" i="5"/>
  <c r="AU23" i="5"/>
  <c r="AK24" i="5"/>
  <c r="AL24" i="5"/>
  <c r="AM24" i="5"/>
  <c r="AN24" i="5"/>
  <c r="AO24" i="5"/>
  <c r="AP24" i="5"/>
  <c r="AQ24" i="5"/>
  <c r="AR24" i="5"/>
  <c r="AS24" i="5"/>
  <c r="AT24" i="5"/>
  <c r="AU24" i="5"/>
  <c r="AK25" i="5"/>
  <c r="AL25" i="5"/>
  <c r="AM25" i="5"/>
  <c r="AN25" i="5"/>
  <c r="AO25" i="5"/>
  <c r="AP25" i="5"/>
  <c r="AQ25" i="5"/>
  <c r="AR25" i="5"/>
  <c r="AS25" i="5"/>
  <c r="AT25" i="5"/>
  <c r="AU25" i="5"/>
  <c r="AK26" i="5"/>
  <c r="AL26" i="5"/>
  <c r="AM26" i="5"/>
  <c r="AN26" i="5"/>
  <c r="AO26" i="5"/>
  <c r="AP26" i="5"/>
  <c r="AQ26" i="5"/>
  <c r="AR26" i="5"/>
  <c r="AS26" i="5"/>
  <c r="AT26" i="5"/>
  <c r="AU26" i="5"/>
  <c r="AK27" i="5"/>
  <c r="AL27" i="5"/>
  <c r="AM27" i="5"/>
  <c r="AN27" i="5"/>
  <c r="AO27" i="5"/>
  <c r="AP27" i="5"/>
  <c r="AQ27" i="5"/>
  <c r="AR27" i="5"/>
  <c r="AS27" i="5"/>
  <c r="AT27" i="5"/>
  <c r="AU27" i="5"/>
  <c r="AJ6" i="5"/>
  <c r="AJ7" i="5"/>
  <c r="AJ8" i="5"/>
  <c r="AJ9" i="5"/>
  <c r="AJ10" i="5"/>
  <c r="AJ11" i="5"/>
  <c r="AJ12" i="5"/>
  <c r="AJ13" i="5"/>
  <c r="AJ14" i="5"/>
  <c r="AJ15" i="5"/>
  <c r="AJ16" i="5"/>
  <c r="AJ17" i="5"/>
  <c r="AJ18" i="5"/>
  <c r="AJ19" i="5"/>
  <c r="AJ20" i="5"/>
  <c r="AJ21" i="5"/>
  <c r="AJ22" i="5"/>
  <c r="AJ23" i="5"/>
  <c r="AJ24" i="5"/>
  <c r="AJ25" i="5"/>
  <c r="AJ26" i="5"/>
  <c r="AJ27" i="5"/>
  <c r="AJ5" i="5"/>
  <c r="Y5" i="5"/>
  <c r="Z5" i="5"/>
  <c r="AA5" i="5"/>
  <c r="AB5" i="5"/>
  <c r="AC5" i="5"/>
  <c r="AD5" i="5"/>
  <c r="AE5" i="5"/>
  <c r="AF5" i="5"/>
  <c r="AG5" i="5"/>
  <c r="AH5" i="5"/>
  <c r="AI5" i="5"/>
  <c r="Y6" i="5"/>
  <c r="Z6" i="5"/>
  <c r="AA6" i="5"/>
  <c r="AB6" i="5"/>
  <c r="AC6" i="5"/>
  <c r="AD6" i="5"/>
  <c r="AE6" i="5"/>
  <c r="AF6" i="5"/>
  <c r="AG6" i="5"/>
  <c r="AH6" i="5"/>
  <c r="AI6" i="5"/>
  <c r="Y7" i="5"/>
  <c r="Z7" i="5"/>
  <c r="AA7" i="5"/>
  <c r="AB7" i="5"/>
  <c r="AC7" i="5"/>
  <c r="AD7" i="5"/>
  <c r="AE7" i="5"/>
  <c r="AF7" i="5"/>
  <c r="AG7" i="5"/>
  <c r="AH7" i="5"/>
  <c r="AI7" i="5"/>
  <c r="Y8" i="5"/>
  <c r="Z8" i="5"/>
  <c r="AA8" i="5"/>
  <c r="AB8" i="5"/>
  <c r="AC8" i="5"/>
  <c r="AD8" i="5"/>
  <c r="AE8" i="5"/>
  <c r="AF8" i="5"/>
  <c r="AG8" i="5"/>
  <c r="AH8" i="5"/>
  <c r="AI8" i="5"/>
  <c r="Y9" i="5"/>
  <c r="Z9" i="5"/>
  <c r="AA9" i="5"/>
  <c r="AB9" i="5"/>
  <c r="AC9" i="5"/>
  <c r="AD9" i="5"/>
  <c r="AE9" i="5"/>
  <c r="AF9" i="5"/>
  <c r="AG9" i="5"/>
  <c r="AH9" i="5"/>
  <c r="AI9" i="5"/>
  <c r="Y10" i="5"/>
  <c r="Z10" i="5"/>
  <c r="AA10" i="5"/>
  <c r="AB10" i="5"/>
  <c r="AC10" i="5"/>
  <c r="AD10" i="5"/>
  <c r="AE10" i="5"/>
  <c r="AF10" i="5"/>
  <c r="AG10" i="5"/>
  <c r="AH10" i="5"/>
  <c r="AI10" i="5"/>
  <c r="Y11" i="5"/>
  <c r="Z11" i="5"/>
  <c r="AA11" i="5"/>
  <c r="AB11" i="5"/>
  <c r="AC11" i="5"/>
  <c r="AD11" i="5"/>
  <c r="AE11" i="5"/>
  <c r="AF11" i="5"/>
  <c r="AG11" i="5"/>
  <c r="AH11" i="5"/>
  <c r="AI11" i="5"/>
  <c r="Y12" i="5"/>
  <c r="Z12" i="5"/>
  <c r="AA12" i="5"/>
  <c r="AB12" i="5"/>
  <c r="AC12" i="5"/>
  <c r="AD12" i="5"/>
  <c r="AE12" i="5"/>
  <c r="AF12" i="5"/>
  <c r="AG12" i="5"/>
  <c r="AH12" i="5"/>
  <c r="AI12" i="5"/>
  <c r="Y13" i="5"/>
  <c r="Z13" i="5"/>
  <c r="AA13" i="5"/>
  <c r="AB13" i="5"/>
  <c r="AC13" i="5"/>
  <c r="AD13" i="5"/>
  <c r="AE13" i="5"/>
  <c r="AF13" i="5"/>
  <c r="AG13" i="5"/>
  <c r="AH13" i="5"/>
  <c r="AI13" i="5"/>
  <c r="Y14" i="5"/>
  <c r="Z14" i="5"/>
  <c r="AA14" i="5"/>
  <c r="AB14" i="5"/>
  <c r="AC14" i="5"/>
  <c r="AD14" i="5"/>
  <c r="AE14" i="5"/>
  <c r="AF14" i="5"/>
  <c r="AG14" i="5"/>
  <c r="AH14" i="5"/>
  <c r="AI14" i="5"/>
  <c r="Y15" i="5"/>
  <c r="Z15" i="5"/>
  <c r="AA15" i="5"/>
  <c r="AB15" i="5"/>
  <c r="AC15" i="5"/>
  <c r="AD15" i="5"/>
  <c r="AE15" i="5"/>
  <c r="AF15" i="5"/>
  <c r="AG15" i="5"/>
  <c r="AH15" i="5"/>
  <c r="AI15" i="5"/>
  <c r="Y16" i="5"/>
  <c r="Z16" i="5"/>
  <c r="AA16" i="5"/>
  <c r="AB16" i="5"/>
  <c r="AC16" i="5"/>
  <c r="AD16" i="5"/>
  <c r="AE16" i="5"/>
  <c r="AF16" i="5"/>
  <c r="AG16" i="5"/>
  <c r="AH16" i="5"/>
  <c r="AI16" i="5"/>
  <c r="Y17" i="5"/>
  <c r="Z17" i="5"/>
  <c r="AA17" i="5"/>
  <c r="AB17" i="5"/>
  <c r="AC17" i="5"/>
  <c r="AD17" i="5"/>
  <c r="AE17" i="5"/>
  <c r="AF17" i="5"/>
  <c r="AG17" i="5"/>
  <c r="AH17" i="5"/>
  <c r="AI17" i="5"/>
  <c r="Y18" i="5"/>
  <c r="Z18" i="5"/>
  <c r="AA18" i="5"/>
  <c r="AB18" i="5"/>
  <c r="AC18" i="5"/>
  <c r="AD18" i="5"/>
  <c r="AE18" i="5"/>
  <c r="AF18" i="5"/>
  <c r="AG18" i="5"/>
  <c r="AH18" i="5"/>
  <c r="AI18" i="5"/>
  <c r="Y19" i="5"/>
  <c r="Z19" i="5"/>
  <c r="AA19" i="5"/>
  <c r="AB19" i="5"/>
  <c r="AC19" i="5"/>
  <c r="AD19" i="5"/>
  <c r="AE19" i="5"/>
  <c r="AF19" i="5"/>
  <c r="AG19" i="5"/>
  <c r="AH19" i="5"/>
  <c r="AI19" i="5"/>
  <c r="Y20" i="5"/>
  <c r="Z20" i="5"/>
  <c r="AA20" i="5"/>
  <c r="AB20" i="5"/>
  <c r="AC20" i="5"/>
  <c r="AD20" i="5"/>
  <c r="AE20" i="5"/>
  <c r="AF20" i="5"/>
  <c r="AG20" i="5"/>
  <c r="AH20" i="5"/>
  <c r="AI20" i="5"/>
  <c r="Y21" i="5"/>
  <c r="Z21" i="5"/>
  <c r="AA21" i="5"/>
  <c r="AB21" i="5"/>
  <c r="AC21" i="5"/>
  <c r="AD21" i="5"/>
  <c r="AE21" i="5"/>
  <c r="AF21" i="5"/>
  <c r="AG21" i="5"/>
  <c r="AH21" i="5"/>
  <c r="AI21" i="5"/>
  <c r="Y22" i="5"/>
  <c r="Z22" i="5"/>
  <c r="AA22" i="5"/>
  <c r="AB22" i="5"/>
  <c r="AC22" i="5"/>
  <c r="AD22" i="5"/>
  <c r="AE22" i="5"/>
  <c r="AF22" i="5"/>
  <c r="AG22" i="5"/>
  <c r="AH22" i="5"/>
  <c r="AI22" i="5"/>
  <c r="Y23" i="5"/>
  <c r="Z23" i="5"/>
  <c r="AA23" i="5"/>
  <c r="AB23" i="5"/>
  <c r="AC23" i="5"/>
  <c r="AD23" i="5"/>
  <c r="AE23" i="5"/>
  <c r="AF23" i="5"/>
  <c r="AG23" i="5"/>
  <c r="AH23" i="5"/>
  <c r="AI23" i="5"/>
  <c r="Y24" i="5"/>
  <c r="Z24" i="5"/>
  <c r="AA24" i="5"/>
  <c r="AB24" i="5"/>
  <c r="AC24" i="5"/>
  <c r="AD24" i="5"/>
  <c r="AE24" i="5"/>
  <c r="AF24" i="5"/>
  <c r="AG24" i="5"/>
  <c r="AH24" i="5"/>
  <c r="AI24" i="5"/>
  <c r="Y25" i="5"/>
  <c r="Z25" i="5"/>
  <c r="AA25" i="5"/>
  <c r="AB25" i="5"/>
  <c r="AC25" i="5"/>
  <c r="AD25" i="5"/>
  <c r="AE25" i="5"/>
  <c r="AF25" i="5"/>
  <c r="AG25" i="5"/>
  <c r="AH25" i="5"/>
  <c r="AI25" i="5"/>
  <c r="Y26" i="5"/>
  <c r="Z26" i="5"/>
  <c r="AA26" i="5"/>
  <c r="AB26" i="5"/>
  <c r="AC26" i="5"/>
  <c r="AD26" i="5"/>
  <c r="AE26" i="5"/>
  <c r="AF26" i="5"/>
  <c r="AG26" i="5"/>
  <c r="AH26" i="5"/>
  <c r="AI26" i="5"/>
  <c r="Y27" i="5"/>
  <c r="Z27" i="5"/>
  <c r="AA27" i="5"/>
  <c r="AB27" i="5"/>
  <c r="AC27" i="5"/>
  <c r="AD27" i="5"/>
  <c r="AE27" i="5"/>
  <c r="AF27" i="5"/>
  <c r="AG27" i="5"/>
  <c r="AH27" i="5"/>
  <c r="AI27" i="5"/>
  <c r="X6" i="5"/>
  <c r="X7" i="5"/>
  <c r="X8" i="5"/>
  <c r="X9" i="5"/>
  <c r="X10" i="5"/>
  <c r="X11" i="5"/>
  <c r="X12" i="5"/>
  <c r="X13" i="5"/>
  <c r="X14" i="5"/>
  <c r="X15" i="5"/>
  <c r="X16" i="5"/>
  <c r="X17" i="5"/>
  <c r="X18" i="5"/>
  <c r="X19" i="5"/>
  <c r="X20" i="5"/>
  <c r="X21" i="5"/>
  <c r="X22" i="5"/>
  <c r="X23" i="5"/>
  <c r="X24" i="5"/>
  <c r="X25" i="5"/>
  <c r="X26" i="5"/>
  <c r="X27" i="5"/>
  <c r="X5" i="5"/>
  <c r="M31" i="5"/>
  <c r="N31" i="5"/>
  <c r="O31" i="5"/>
  <c r="P31" i="5"/>
  <c r="Q31" i="5"/>
  <c r="R31" i="5"/>
  <c r="S31" i="5"/>
  <c r="T31" i="5"/>
  <c r="U31" i="5"/>
  <c r="V31" i="5"/>
  <c r="W31" i="5"/>
  <c r="L31" i="5"/>
  <c r="G30" i="5"/>
  <c r="J6" i="5"/>
  <c r="K6" i="5"/>
  <c r="J7" i="5"/>
  <c r="K7" i="5"/>
  <c r="J8" i="5"/>
  <c r="K8" i="5"/>
  <c r="J9" i="5"/>
  <c r="K9" i="5"/>
  <c r="J10" i="5"/>
  <c r="K10" i="5"/>
  <c r="J11" i="5"/>
  <c r="K11" i="5"/>
  <c r="J12" i="5"/>
  <c r="K12" i="5"/>
  <c r="J13" i="5"/>
  <c r="K13" i="5"/>
  <c r="J14" i="5"/>
  <c r="K14" i="5"/>
  <c r="J15" i="5"/>
  <c r="K15" i="5"/>
  <c r="J16" i="5"/>
  <c r="K16" i="5"/>
  <c r="J17" i="5"/>
  <c r="K17" i="5"/>
  <c r="J18" i="5"/>
  <c r="K18" i="5"/>
  <c r="J19" i="5"/>
  <c r="K19" i="5"/>
  <c r="J20" i="5"/>
  <c r="K20" i="5"/>
  <c r="J21" i="5"/>
  <c r="K21" i="5"/>
  <c r="J22" i="5"/>
  <c r="K22" i="5"/>
  <c r="J23" i="5"/>
  <c r="K23" i="5"/>
  <c r="J24" i="5"/>
  <c r="K24" i="5"/>
  <c r="J25" i="5"/>
  <c r="K25" i="5"/>
  <c r="J26" i="5"/>
  <c r="K26" i="5"/>
  <c r="J27" i="5"/>
  <c r="K27" i="5"/>
  <c r="K5" i="5"/>
  <c r="J5" i="5"/>
  <c r="AF30" i="4"/>
  <c r="AF32" i="4"/>
  <c r="AC36" i="4"/>
  <c r="AD36" i="4"/>
  <c r="AE36" i="4"/>
  <c r="AF36" i="4"/>
  <c r="AG36" i="4"/>
  <c r="X38" i="4"/>
  <c r="X37" i="4"/>
  <c r="X36" i="4"/>
  <c r="X35" i="4"/>
  <c r="X34" i="4"/>
  <c r="X30" i="4"/>
  <c r="X32" i="4"/>
  <c r="AR30" i="4"/>
  <c r="AJ30" i="4"/>
  <c r="AK5" i="4"/>
  <c r="AL5" i="4"/>
  <c r="AM5" i="4"/>
  <c r="AN5" i="4"/>
  <c r="AR5" i="4"/>
  <c r="AS5" i="4"/>
  <c r="AT5" i="4"/>
  <c r="AL6" i="4"/>
  <c r="AN6" i="4"/>
  <c r="AR6" i="4"/>
  <c r="AT6" i="4"/>
  <c r="AQ7" i="4"/>
  <c r="AR7" i="4"/>
  <c r="AK8" i="4"/>
  <c r="AL8" i="4"/>
  <c r="AM8" i="4"/>
  <c r="AR8" i="4"/>
  <c r="AS8" i="4"/>
  <c r="AT8" i="4"/>
  <c r="AU8" i="4"/>
  <c r="AK9" i="4"/>
  <c r="AL9" i="4"/>
  <c r="AQ9" i="4"/>
  <c r="AR9" i="4"/>
  <c r="AT9" i="4"/>
  <c r="AK10" i="4"/>
  <c r="AR10" i="4"/>
  <c r="AS10" i="4"/>
  <c r="AT10" i="4"/>
  <c r="AU10" i="4"/>
  <c r="AL11" i="4"/>
  <c r="AR11" i="4"/>
  <c r="AM12" i="4"/>
  <c r="AN12" i="4"/>
  <c r="AR12" i="4"/>
  <c r="AT12" i="4"/>
  <c r="AK13" i="4"/>
  <c r="AL13" i="4"/>
  <c r="AN13" i="4"/>
  <c r="AR13" i="4"/>
  <c r="AT13" i="4"/>
  <c r="AU13" i="4"/>
  <c r="AK14" i="4"/>
  <c r="AM14" i="4"/>
  <c r="AR14" i="4"/>
  <c r="AT14" i="4"/>
  <c r="AL15" i="4"/>
  <c r="AM15" i="4"/>
  <c r="AQ15" i="4"/>
  <c r="AR15" i="4"/>
  <c r="AU15" i="4"/>
  <c r="AL16" i="4"/>
  <c r="AR16" i="4"/>
  <c r="AT16" i="4"/>
  <c r="AK17" i="4"/>
  <c r="AL17" i="4"/>
  <c r="AM17" i="4"/>
  <c r="AR17" i="4"/>
  <c r="AS17" i="4"/>
  <c r="AT17" i="4"/>
  <c r="AU17" i="4"/>
  <c r="AK18" i="4"/>
  <c r="AM18" i="4"/>
  <c r="AN18" i="4"/>
  <c r="AR18" i="4"/>
  <c r="AK19" i="4"/>
  <c r="AL19" i="4"/>
  <c r="AR19" i="4"/>
  <c r="AS19" i="4"/>
  <c r="AT19" i="4"/>
  <c r="AU19" i="4"/>
  <c r="AK20" i="4"/>
  <c r="AL20" i="4"/>
  <c r="AM20" i="4"/>
  <c r="AR20" i="4"/>
  <c r="AS20" i="4"/>
  <c r="AT20" i="4"/>
  <c r="AM21" i="4"/>
  <c r="AN21" i="4"/>
  <c r="AR21" i="4"/>
  <c r="AS21" i="4"/>
  <c r="AK22" i="4"/>
  <c r="AN22" i="4"/>
  <c r="AR22" i="4"/>
  <c r="AT22" i="4"/>
  <c r="AK23" i="4"/>
  <c r="AL23" i="4"/>
  <c r="AM23" i="4"/>
  <c r="AN23" i="4"/>
  <c r="AR23" i="4"/>
  <c r="AL24" i="4"/>
  <c r="AR24" i="4"/>
  <c r="AS24" i="4"/>
  <c r="AT24" i="4"/>
  <c r="AU24" i="4"/>
  <c r="AM25" i="4"/>
  <c r="AN25" i="4"/>
  <c r="AR25" i="4"/>
  <c r="AT25" i="4"/>
  <c r="AK26" i="4"/>
  <c r="AL26" i="4"/>
  <c r="AM26" i="4"/>
  <c r="AR26" i="4"/>
  <c r="AS26" i="4"/>
  <c r="AT26" i="4"/>
  <c r="AU26" i="4"/>
  <c r="AK27" i="4"/>
  <c r="AM27" i="4"/>
  <c r="AR27" i="4"/>
  <c r="AS27" i="4"/>
  <c r="AT27" i="4"/>
  <c r="AU27" i="4"/>
  <c r="AK28" i="4"/>
  <c r="AL28" i="4"/>
  <c r="AR28" i="4"/>
  <c r="AS28" i="4"/>
  <c r="AT28" i="4"/>
  <c r="AJ6" i="4"/>
  <c r="AJ7" i="4"/>
  <c r="AJ8" i="4"/>
  <c r="AJ9" i="4"/>
  <c r="AJ10" i="4"/>
  <c r="AJ11" i="4"/>
  <c r="AJ12" i="4"/>
  <c r="AJ13" i="4"/>
  <c r="AJ14" i="4"/>
  <c r="AJ15" i="4"/>
  <c r="AJ16" i="4"/>
  <c r="AJ17" i="4"/>
  <c r="AJ18" i="4"/>
  <c r="AJ19" i="4"/>
  <c r="AJ20" i="4"/>
  <c r="AJ21" i="4"/>
  <c r="AJ22" i="4"/>
  <c r="AJ23" i="4"/>
  <c r="AJ24" i="4"/>
  <c r="AJ25" i="4"/>
  <c r="AJ26" i="4"/>
  <c r="AJ27" i="4"/>
  <c r="AJ28" i="4"/>
  <c r="AJ5" i="4"/>
  <c r="Y5" i="4"/>
  <c r="Z5" i="4"/>
  <c r="AA5" i="4"/>
  <c r="AB5" i="4"/>
  <c r="AF5" i="4"/>
  <c r="AG5" i="4"/>
  <c r="AH5" i="4"/>
  <c r="Z6" i="4"/>
  <c r="AB6" i="4"/>
  <c r="AF6" i="4"/>
  <c r="AH6" i="4"/>
  <c r="AE7" i="4"/>
  <c r="AF7" i="4"/>
  <c r="Y8" i="4"/>
  <c r="Z8" i="4"/>
  <c r="AA8" i="4"/>
  <c r="AF8" i="4"/>
  <c r="AG8" i="4"/>
  <c r="AH8" i="4"/>
  <c r="AI8" i="4"/>
  <c r="Y9" i="4"/>
  <c r="Z9" i="4"/>
  <c r="AE9" i="4"/>
  <c r="AF9" i="4"/>
  <c r="AH9" i="4"/>
  <c r="Y10" i="4"/>
  <c r="AF10" i="4"/>
  <c r="AG10" i="4"/>
  <c r="AH10" i="4"/>
  <c r="AI10" i="4"/>
  <c r="Z11" i="4"/>
  <c r="AF11" i="4"/>
  <c r="AA12" i="4"/>
  <c r="AB12" i="4"/>
  <c r="AF12" i="4"/>
  <c r="AH12" i="4"/>
  <c r="Y13" i="4"/>
  <c r="Z13" i="4"/>
  <c r="AB13" i="4"/>
  <c r="AF13" i="4"/>
  <c r="AH13" i="4"/>
  <c r="AI13" i="4"/>
  <c r="Y14" i="4"/>
  <c r="AA14" i="4"/>
  <c r="AF14" i="4"/>
  <c r="AH14" i="4"/>
  <c r="Z15" i="4"/>
  <c r="AA15" i="4"/>
  <c r="AE15" i="4"/>
  <c r="AF15" i="4"/>
  <c r="AI15" i="4"/>
  <c r="Z16" i="4"/>
  <c r="AF16" i="4"/>
  <c r="AH16" i="4"/>
  <c r="Y17" i="4"/>
  <c r="Z17" i="4"/>
  <c r="AA17" i="4"/>
  <c r="AF17" i="4"/>
  <c r="AG17" i="4"/>
  <c r="AH17" i="4"/>
  <c r="AI17" i="4"/>
  <c r="Y18" i="4"/>
  <c r="AA18" i="4"/>
  <c r="AB18" i="4"/>
  <c r="AF18" i="4"/>
  <c r="Y19" i="4"/>
  <c r="Z19" i="4"/>
  <c r="AF19" i="4"/>
  <c r="AG19" i="4"/>
  <c r="AH19" i="4"/>
  <c r="AI19" i="4"/>
  <c r="Y20" i="4"/>
  <c r="Z20" i="4"/>
  <c r="AA20" i="4"/>
  <c r="AF20" i="4"/>
  <c r="AG20" i="4"/>
  <c r="AH20" i="4"/>
  <c r="AA21" i="4"/>
  <c r="AB21" i="4"/>
  <c r="AF21" i="4"/>
  <c r="AG21" i="4"/>
  <c r="Y22" i="4"/>
  <c r="AB22" i="4"/>
  <c r="AF22" i="4"/>
  <c r="AH22" i="4"/>
  <c r="Y23" i="4"/>
  <c r="Z23" i="4"/>
  <c r="AA23" i="4"/>
  <c r="AB23" i="4"/>
  <c r="AF23" i="4"/>
  <c r="Z24" i="4"/>
  <c r="AF24" i="4"/>
  <c r="AG24" i="4"/>
  <c r="AH24" i="4"/>
  <c r="AI24" i="4"/>
  <c r="AA25" i="4"/>
  <c r="AB25" i="4"/>
  <c r="AF25" i="4"/>
  <c r="AH25" i="4"/>
  <c r="Y26" i="4"/>
  <c r="Z26" i="4"/>
  <c r="AA26" i="4"/>
  <c r="AF26" i="4"/>
  <c r="AG26" i="4"/>
  <c r="AH26" i="4"/>
  <c r="AI26" i="4"/>
  <c r="Y27" i="4"/>
  <c r="AA27" i="4"/>
  <c r="AF27" i="4"/>
  <c r="AG27" i="4"/>
  <c r="AH27" i="4"/>
  <c r="AI27" i="4"/>
  <c r="Y28" i="4"/>
  <c r="Z28" i="4"/>
  <c r="AF28" i="4"/>
  <c r="AG28" i="4"/>
  <c r="AH28" i="4"/>
  <c r="X6" i="4"/>
  <c r="X7" i="4"/>
  <c r="X8" i="4"/>
  <c r="X9" i="4"/>
  <c r="X10" i="4"/>
  <c r="X11" i="4"/>
  <c r="X12" i="4"/>
  <c r="X13" i="4"/>
  <c r="X14" i="4"/>
  <c r="X15" i="4"/>
  <c r="X16" i="4"/>
  <c r="X17" i="4"/>
  <c r="X18" i="4"/>
  <c r="X19" i="4"/>
  <c r="X20" i="4"/>
  <c r="X21" i="4"/>
  <c r="X22" i="4"/>
  <c r="X23" i="4"/>
  <c r="X24" i="4"/>
  <c r="X25" i="4"/>
  <c r="X26" i="4"/>
  <c r="X27" i="4"/>
  <c r="X28" i="4"/>
  <c r="X5" i="4"/>
  <c r="M32" i="4"/>
  <c r="Y36" i="4" s="1"/>
  <c r="N32" i="4"/>
  <c r="Z36" i="4" s="1"/>
  <c r="O32" i="4"/>
  <c r="AA36" i="4" s="1"/>
  <c r="P32" i="4"/>
  <c r="AB36" i="4" s="1"/>
  <c r="Q32" i="4"/>
  <c r="R32" i="4"/>
  <c r="S32" i="4"/>
  <c r="T32" i="4"/>
  <c r="U32" i="4"/>
  <c r="V32" i="4"/>
  <c r="AH36" i="4" s="1"/>
  <c r="W32" i="4"/>
  <c r="AI36" i="4" s="1"/>
  <c r="L32" i="4"/>
  <c r="G31" i="4"/>
  <c r="J6" i="4"/>
  <c r="K6" i="4"/>
  <c r="J7" i="4"/>
  <c r="K7" i="4"/>
  <c r="J8" i="4"/>
  <c r="K8" i="4"/>
  <c r="J9" i="4"/>
  <c r="K9" i="4"/>
  <c r="J10" i="4"/>
  <c r="K10" i="4"/>
  <c r="J11" i="4"/>
  <c r="K11" i="4"/>
  <c r="J12" i="4"/>
  <c r="K12" i="4"/>
  <c r="J13" i="4"/>
  <c r="K13" i="4"/>
  <c r="J14" i="4"/>
  <c r="K14" i="4"/>
  <c r="J15" i="4"/>
  <c r="K15" i="4"/>
  <c r="J16" i="4"/>
  <c r="K16" i="4"/>
  <c r="J17" i="4"/>
  <c r="K17" i="4"/>
  <c r="J18" i="4"/>
  <c r="K18" i="4"/>
  <c r="J19" i="4"/>
  <c r="K19" i="4"/>
  <c r="J20" i="4"/>
  <c r="K20" i="4"/>
  <c r="J21" i="4"/>
  <c r="K21" i="4"/>
  <c r="J22" i="4"/>
  <c r="K22" i="4"/>
  <c r="J23" i="4"/>
  <c r="K23" i="4"/>
  <c r="J24" i="4"/>
  <c r="K24" i="4"/>
  <c r="J25" i="4"/>
  <c r="K25" i="4"/>
  <c r="J26" i="4"/>
  <c r="K26" i="4"/>
  <c r="J27" i="4"/>
  <c r="K27" i="4"/>
  <c r="J28" i="4"/>
  <c r="K28" i="4"/>
  <c r="K5" i="4"/>
  <c r="J5" i="4"/>
  <c r="AI38" i="3"/>
  <c r="AH38" i="3"/>
  <c r="AG38" i="3"/>
  <c r="AF38" i="3"/>
  <c r="AE38" i="3"/>
  <c r="AD38" i="3"/>
  <c r="AC38" i="3"/>
  <c r="AB38" i="3"/>
  <c r="AA38" i="3"/>
  <c r="Z38" i="3"/>
  <c r="Y38" i="3"/>
  <c r="X38" i="3"/>
  <c r="AR32" i="3"/>
  <c r="X32" i="3"/>
  <c r="X34" i="3" s="1"/>
  <c r="AU30" i="3"/>
  <c r="AT30" i="3"/>
  <c r="AS30" i="3"/>
  <c r="AR30" i="3"/>
  <c r="AQ30" i="3"/>
  <c r="AP30" i="3"/>
  <c r="AO30" i="3"/>
  <c r="AN30" i="3"/>
  <c r="AM30" i="3"/>
  <c r="AL30" i="3"/>
  <c r="AK30" i="3"/>
  <c r="AJ30" i="3"/>
  <c r="AI30" i="3"/>
  <c r="AH30" i="3"/>
  <c r="AG30" i="3"/>
  <c r="AF30" i="3"/>
  <c r="AE30" i="3"/>
  <c r="AD30" i="3"/>
  <c r="AC30" i="3"/>
  <c r="AB30" i="3"/>
  <c r="AA30" i="3"/>
  <c r="Z30" i="3"/>
  <c r="Y30" i="3"/>
  <c r="X30" i="3"/>
  <c r="AU29" i="3"/>
  <c r="AT29" i="3"/>
  <c r="AS29" i="3"/>
  <c r="AR29" i="3"/>
  <c r="AQ29" i="3"/>
  <c r="AP29" i="3"/>
  <c r="AO29" i="3"/>
  <c r="AN29" i="3"/>
  <c r="AM29" i="3"/>
  <c r="AL29" i="3"/>
  <c r="AK29" i="3"/>
  <c r="AJ29" i="3"/>
  <c r="AI29" i="3"/>
  <c r="AH29" i="3"/>
  <c r="AG29" i="3"/>
  <c r="AF29" i="3"/>
  <c r="AE29" i="3"/>
  <c r="AD29" i="3"/>
  <c r="AC29" i="3"/>
  <c r="AB29" i="3"/>
  <c r="AA29" i="3"/>
  <c r="Z29" i="3"/>
  <c r="Y29" i="3"/>
  <c r="X29" i="3"/>
  <c r="AU28" i="3"/>
  <c r="AT28" i="3"/>
  <c r="AS28" i="3"/>
  <c r="AR28" i="3"/>
  <c r="AQ28" i="3"/>
  <c r="AP28" i="3"/>
  <c r="AO28" i="3"/>
  <c r="AN28" i="3"/>
  <c r="AM28" i="3"/>
  <c r="AL28" i="3"/>
  <c r="AK28" i="3"/>
  <c r="AJ28" i="3"/>
  <c r="AI28" i="3"/>
  <c r="AH28" i="3"/>
  <c r="AG28" i="3"/>
  <c r="AF28" i="3"/>
  <c r="AE28" i="3"/>
  <c r="AD28" i="3"/>
  <c r="AC28" i="3"/>
  <c r="AB28" i="3"/>
  <c r="AA28" i="3"/>
  <c r="Z28" i="3"/>
  <c r="Y28" i="3"/>
  <c r="X28" i="3"/>
  <c r="AU27" i="3"/>
  <c r="AT27" i="3"/>
  <c r="AS27" i="3"/>
  <c r="AR27" i="3"/>
  <c r="AQ27" i="3"/>
  <c r="AP27" i="3"/>
  <c r="AO27" i="3"/>
  <c r="AN27" i="3"/>
  <c r="AM27" i="3"/>
  <c r="AL27" i="3"/>
  <c r="AK27" i="3"/>
  <c r="AJ27" i="3"/>
  <c r="AI27" i="3"/>
  <c r="AH27" i="3"/>
  <c r="AG27" i="3"/>
  <c r="AF27" i="3"/>
  <c r="AE27" i="3"/>
  <c r="AD27" i="3"/>
  <c r="AC27" i="3"/>
  <c r="AB27" i="3"/>
  <c r="AA27" i="3"/>
  <c r="Z27" i="3"/>
  <c r="Y27" i="3"/>
  <c r="X27" i="3"/>
  <c r="AU26" i="3"/>
  <c r="AT26" i="3"/>
  <c r="AS26" i="3"/>
  <c r="AR26" i="3"/>
  <c r="AQ26" i="3"/>
  <c r="AP26" i="3"/>
  <c r="AO26" i="3"/>
  <c r="AN26" i="3"/>
  <c r="AM26" i="3"/>
  <c r="AL26" i="3"/>
  <c r="AK26" i="3"/>
  <c r="AJ26" i="3"/>
  <c r="AI26" i="3"/>
  <c r="AH26" i="3"/>
  <c r="AG26" i="3"/>
  <c r="AF26" i="3"/>
  <c r="AE26" i="3"/>
  <c r="AD26" i="3"/>
  <c r="AC26" i="3"/>
  <c r="AB26" i="3"/>
  <c r="AA26" i="3"/>
  <c r="Z26" i="3"/>
  <c r="Y26" i="3"/>
  <c r="X26" i="3"/>
  <c r="AU25" i="3"/>
  <c r="AT25" i="3"/>
  <c r="AS25" i="3"/>
  <c r="AR25" i="3"/>
  <c r="AQ25" i="3"/>
  <c r="AP25" i="3"/>
  <c r="AO25" i="3"/>
  <c r="AN25" i="3"/>
  <c r="AM25" i="3"/>
  <c r="AL25" i="3"/>
  <c r="AK25" i="3"/>
  <c r="AJ25" i="3"/>
  <c r="AI25" i="3"/>
  <c r="AH25" i="3"/>
  <c r="AG25" i="3"/>
  <c r="AF25" i="3"/>
  <c r="AE25" i="3"/>
  <c r="AD25" i="3"/>
  <c r="AC25" i="3"/>
  <c r="AB25" i="3"/>
  <c r="AA25" i="3"/>
  <c r="Z25" i="3"/>
  <c r="Y25" i="3"/>
  <c r="X25" i="3"/>
  <c r="AU24" i="3"/>
  <c r="AT24" i="3"/>
  <c r="AS24" i="3"/>
  <c r="AR24" i="3"/>
  <c r="AQ24" i="3"/>
  <c r="AP24" i="3"/>
  <c r="AO24" i="3"/>
  <c r="AN24" i="3"/>
  <c r="AM24" i="3"/>
  <c r="AL24" i="3"/>
  <c r="AK24" i="3"/>
  <c r="AJ24" i="3"/>
  <c r="AI24" i="3"/>
  <c r="AH24" i="3"/>
  <c r="AG24" i="3"/>
  <c r="AF24" i="3"/>
  <c r="AE24" i="3"/>
  <c r="AD24" i="3"/>
  <c r="AC24" i="3"/>
  <c r="AB24" i="3"/>
  <c r="AA24" i="3"/>
  <c r="Z24" i="3"/>
  <c r="Y24" i="3"/>
  <c r="X24" i="3"/>
  <c r="AU23" i="3"/>
  <c r="AT23" i="3"/>
  <c r="AS23" i="3"/>
  <c r="AR23" i="3"/>
  <c r="AQ23" i="3"/>
  <c r="AP23" i="3"/>
  <c r="AO23" i="3"/>
  <c r="AN23" i="3"/>
  <c r="AM23" i="3"/>
  <c r="AL23" i="3"/>
  <c r="AK23" i="3"/>
  <c r="AJ23" i="3"/>
  <c r="AI23" i="3"/>
  <c r="AH23" i="3"/>
  <c r="AG23" i="3"/>
  <c r="AF23" i="3"/>
  <c r="AE23" i="3"/>
  <c r="AD23" i="3"/>
  <c r="AC23" i="3"/>
  <c r="AB23" i="3"/>
  <c r="AA23" i="3"/>
  <c r="Z23" i="3"/>
  <c r="Y23" i="3"/>
  <c r="X23" i="3"/>
  <c r="AU22" i="3"/>
  <c r="AT22" i="3"/>
  <c r="AS22" i="3"/>
  <c r="AR22" i="3"/>
  <c r="AQ22" i="3"/>
  <c r="AP22" i="3"/>
  <c r="AO22" i="3"/>
  <c r="AN22" i="3"/>
  <c r="AM22" i="3"/>
  <c r="AL22" i="3"/>
  <c r="AK22" i="3"/>
  <c r="AJ22" i="3"/>
  <c r="AI22" i="3"/>
  <c r="AH22" i="3"/>
  <c r="AG22" i="3"/>
  <c r="AF22" i="3"/>
  <c r="AE22" i="3"/>
  <c r="AD22" i="3"/>
  <c r="AC22" i="3"/>
  <c r="AB22" i="3"/>
  <c r="AA22" i="3"/>
  <c r="Z22" i="3"/>
  <c r="Y22" i="3"/>
  <c r="X22" i="3"/>
  <c r="AU21" i="3"/>
  <c r="AT21" i="3"/>
  <c r="AS21" i="3"/>
  <c r="AR21" i="3"/>
  <c r="AQ21" i="3"/>
  <c r="AP21" i="3"/>
  <c r="AO21" i="3"/>
  <c r="AN21" i="3"/>
  <c r="AM21" i="3"/>
  <c r="AL21" i="3"/>
  <c r="AK21" i="3"/>
  <c r="AJ21" i="3"/>
  <c r="AI21" i="3"/>
  <c r="AH21" i="3"/>
  <c r="AG21" i="3"/>
  <c r="AF21" i="3"/>
  <c r="AE21" i="3"/>
  <c r="AD21" i="3"/>
  <c r="AC21" i="3"/>
  <c r="AB21" i="3"/>
  <c r="AA21" i="3"/>
  <c r="Z21" i="3"/>
  <c r="Y21" i="3"/>
  <c r="X21" i="3"/>
  <c r="AU20" i="3"/>
  <c r="AT20" i="3"/>
  <c r="AS20" i="3"/>
  <c r="AR20" i="3"/>
  <c r="AQ20" i="3"/>
  <c r="AP20" i="3"/>
  <c r="AO20" i="3"/>
  <c r="AN20" i="3"/>
  <c r="AM20" i="3"/>
  <c r="AL20" i="3"/>
  <c r="AK20" i="3"/>
  <c r="AJ20" i="3"/>
  <c r="AI20" i="3"/>
  <c r="AH20" i="3"/>
  <c r="AG20" i="3"/>
  <c r="AF20" i="3"/>
  <c r="AE20" i="3"/>
  <c r="AD20" i="3"/>
  <c r="AC20" i="3"/>
  <c r="AB20" i="3"/>
  <c r="AA20" i="3"/>
  <c r="Z20" i="3"/>
  <c r="Y20" i="3"/>
  <c r="X20" i="3"/>
  <c r="AU19" i="3"/>
  <c r="AT19" i="3"/>
  <c r="AS19" i="3"/>
  <c r="AR19" i="3"/>
  <c r="AQ19" i="3"/>
  <c r="AP19" i="3"/>
  <c r="AO19" i="3"/>
  <c r="AN19" i="3"/>
  <c r="AM19" i="3"/>
  <c r="AL19" i="3"/>
  <c r="AK19" i="3"/>
  <c r="AJ19" i="3"/>
  <c r="AI19" i="3"/>
  <c r="AH19" i="3"/>
  <c r="AG19" i="3"/>
  <c r="AF19" i="3"/>
  <c r="AE19" i="3"/>
  <c r="AD19" i="3"/>
  <c r="AC19" i="3"/>
  <c r="AB19" i="3"/>
  <c r="AA19" i="3"/>
  <c r="Z19" i="3"/>
  <c r="Y19" i="3"/>
  <c r="X19" i="3"/>
  <c r="AU18" i="3"/>
  <c r="AT18" i="3"/>
  <c r="AS18" i="3"/>
  <c r="AR18" i="3"/>
  <c r="AQ18" i="3"/>
  <c r="AP18" i="3"/>
  <c r="AO18" i="3"/>
  <c r="AN18" i="3"/>
  <c r="AM18" i="3"/>
  <c r="AL18" i="3"/>
  <c r="AK18" i="3"/>
  <c r="AJ18" i="3"/>
  <c r="AI18" i="3"/>
  <c r="AH18" i="3"/>
  <c r="AG18" i="3"/>
  <c r="AF18" i="3"/>
  <c r="AE18" i="3"/>
  <c r="AD18" i="3"/>
  <c r="AC18" i="3"/>
  <c r="AB18" i="3"/>
  <c r="AA18" i="3"/>
  <c r="Z18" i="3"/>
  <c r="Y18" i="3"/>
  <c r="X18" i="3"/>
  <c r="AU17" i="3"/>
  <c r="AT17" i="3"/>
  <c r="AS17" i="3"/>
  <c r="AR17" i="3"/>
  <c r="AQ17" i="3"/>
  <c r="AP17" i="3"/>
  <c r="AO17" i="3"/>
  <c r="AN17" i="3"/>
  <c r="AM17" i="3"/>
  <c r="AL17" i="3"/>
  <c r="AK17" i="3"/>
  <c r="AJ17" i="3"/>
  <c r="AI17" i="3"/>
  <c r="AH17" i="3"/>
  <c r="AG17" i="3"/>
  <c r="AF17" i="3"/>
  <c r="AE17" i="3"/>
  <c r="AD17" i="3"/>
  <c r="AC17" i="3"/>
  <c r="AB17" i="3"/>
  <c r="AA17" i="3"/>
  <c r="Z17" i="3"/>
  <c r="Y17" i="3"/>
  <c r="X17" i="3"/>
  <c r="AU16" i="3"/>
  <c r="AT16" i="3"/>
  <c r="AS16" i="3"/>
  <c r="AR16" i="3"/>
  <c r="AQ16" i="3"/>
  <c r="AP16" i="3"/>
  <c r="AO16" i="3"/>
  <c r="AN16" i="3"/>
  <c r="AM16" i="3"/>
  <c r="AL16" i="3"/>
  <c r="AK16" i="3"/>
  <c r="AJ16" i="3"/>
  <c r="AI16" i="3"/>
  <c r="AH16" i="3"/>
  <c r="AG16" i="3"/>
  <c r="AF16" i="3"/>
  <c r="AE16" i="3"/>
  <c r="AD16" i="3"/>
  <c r="AC16" i="3"/>
  <c r="AB16" i="3"/>
  <c r="AA16" i="3"/>
  <c r="Z16" i="3"/>
  <c r="Y16" i="3"/>
  <c r="X16" i="3"/>
  <c r="AU15" i="3"/>
  <c r="AT15" i="3"/>
  <c r="AS15" i="3"/>
  <c r="AR15" i="3"/>
  <c r="AQ15" i="3"/>
  <c r="AP15" i="3"/>
  <c r="AO15" i="3"/>
  <c r="AN15" i="3"/>
  <c r="AM15" i="3"/>
  <c r="AL15" i="3"/>
  <c r="AK15" i="3"/>
  <c r="AJ15" i="3"/>
  <c r="AI15" i="3"/>
  <c r="AH15" i="3"/>
  <c r="AG15" i="3"/>
  <c r="AF15" i="3"/>
  <c r="AE15" i="3"/>
  <c r="AD15" i="3"/>
  <c r="AC15" i="3"/>
  <c r="AB15" i="3"/>
  <c r="AA15" i="3"/>
  <c r="Z15" i="3"/>
  <c r="Y15" i="3"/>
  <c r="X15" i="3"/>
  <c r="AU14" i="3"/>
  <c r="AT14" i="3"/>
  <c r="AS14" i="3"/>
  <c r="AR14" i="3"/>
  <c r="AQ14" i="3"/>
  <c r="AP14" i="3"/>
  <c r="AO14" i="3"/>
  <c r="AN14" i="3"/>
  <c r="AM14" i="3"/>
  <c r="AL14" i="3"/>
  <c r="AK14" i="3"/>
  <c r="AJ14" i="3"/>
  <c r="AI14" i="3"/>
  <c r="AH14" i="3"/>
  <c r="AG14" i="3"/>
  <c r="AF14" i="3"/>
  <c r="AE14" i="3"/>
  <c r="AD14" i="3"/>
  <c r="AC14" i="3"/>
  <c r="AB14" i="3"/>
  <c r="AA14" i="3"/>
  <c r="Z14" i="3"/>
  <c r="Y14" i="3"/>
  <c r="X14" i="3"/>
  <c r="AU13" i="3"/>
  <c r="AT13" i="3"/>
  <c r="AS13" i="3"/>
  <c r="AR13" i="3"/>
  <c r="AQ13" i="3"/>
  <c r="AP13" i="3"/>
  <c r="AO13" i="3"/>
  <c r="AN13" i="3"/>
  <c r="AM13" i="3"/>
  <c r="AL13" i="3"/>
  <c r="AK13" i="3"/>
  <c r="AJ13" i="3"/>
  <c r="AI13" i="3"/>
  <c r="AH13" i="3"/>
  <c r="AG13" i="3"/>
  <c r="AF13" i="3"/>
  <c r="AE13" i="3"/>
  <c r="AD13" i="3"/>
  <c r="AC13" i="3"/>
  <c r="AB13" i="3"/>
  <c r="AA13" i="3"/>
  <c r="Z13" i="3"/>
  <c r="Y13" i="3"/>
  <c r="X13" i="3"/>
  <c r="AU12" i="3"/>
  <c r="AT12" i="3"/>
  <c r="AS12" i="3"/>
  <c r="AR12" i="3"/>
  <c r="AQ12" i="3"/>
  <c r="AP12" i="3"/>
  <c r="AO12" i="3"/>
  <c r="AN12" i="3"/>
  <c r="AM12" i="3"/>
  <c r="AL12" i="3"/>
  <c r="AK12" i="3"/>
  <c r="AJ12" i="3"/>
  <c r="AI12" i="3"/>
  <c r="AH12" i="3"/>
  <c r="AG12" i="3"/>
  <c r="AF12" i="3"/>
  <c r="AE12" i="3"/>
  <c r="AD12" i="3"/>
  <c r="AC12" i="3"/>
  <c r="AB12" i="3"/>
  <c r="AA12" i="3"/>
  <c r="Z12" i="3"/>
  <c r="Y12" i="3"/>
  <c r="X12" i="3"/>
  <c r="AU11" i="3"/>
  <c r="AT11" i="3"/>
  <c r="AS11" i="3"/>
  <c r="AR11" i="3"/>
  <c r="AQ11" i="3"/>
  <c r="AP11" i="3"/>
  <c r="AO11" i="3"/>
  <c r="AN11" i="3"/>
  <c r="AM11" i="3"/>
  <c r="AL11" i="3"/>
  <c r="AK11" i="3"/>
  <c r="AJ11" i="3"/>
  <c r="AI11" i="3"/>
  <c r="AH11" i="3"/>
  <c r="AG11" i="3"/>
  <c r="AF11" i="3"/>
  <c r="AE11" i="3"/>
  <c r="AD11" i="3"/>
  <c r="AC11" i="3"/>
  <c r="AB11" i="3"/>
  <c r="AA11" i="3"/>
  <c r="Z11" i="3"/>
  <c r="Y11" i="3"/>
  <c r="X11" i="3"/>
  <c r="AU10" i="3"/>
  <c r="AT10" i="3"/>
  <c r="AS10" i="3"/>
  <c r="AR10" i="3"/>
  <c r="AQ10" i="3"/>
  <c r="AP10" i="3"/>
  <c r="AO10" i="3"/>
  <c r="AN10" i="3"/>
  <c r="AM10" i="3"/>
  <c r="AL10" i="3"/>
  <c r="AK10" i="3"/>
  <c r="AJ10" i="3"/>
  <c r="AI10" i="3"/>
  <c r="AH10" i="3"/>
  <c r="AG10" i="3"/>
  <c r="AF10" i="3"/>
  <c r="AE10" i="3"/>
  <c r="AD10" i="3"/>
  <c r="AC10" i="3"/>
  <c r="AB10" i="3"/>
  <c r="AA10" i="3"/>
  <c r="Z10" i="3"/>
  <c r="Y10" i="3"/>
  <c r="X10" i="3"/>
  <c r="AU9" i="3"/>
  <c r="AT9" i="3"/>
  <c r="AS9" i="3"/>
  <c r="AR9" i="3"/>
  <c r="AQ9" i="3"/>
  <c r="AP9" i="3"/>
  <c r="AO9" i="3"/>
  <c r="AN9" i="3"/>
  <c r="AM9" i="3"/>
  <c r="AL9" i="3"/>
  <c r="AK9" i="3"/>
  <c r="AJ9" i="3"/>
  <c r="AI9" i="3"/>
  <c r="AH9" i="3"/>
  <c r="AH32" i="3" s="1"/>
  <c r="AH34" i="3" s="1"/>
  <c r="AG9" i="3"/>
  <c r="AF9" i="3"/>
  <c r="AF32" i="3" s="1"/>
  <c r="AF34" i="3" s="1"/>
  <c r="AE9" i="3"/>
  <c r="AD9" i="3"/>
  <c r="AC9" i="3"/>
  <c r="AB9" i="3"/>
  <c r="AA9" i="3"/>
  <c r="Z9" i="3"/>
  <c r="Y9" i="3"/>
  <c r="X9" i="3"/>
  <c r="AU8" i="3"/>
  <c r="AT8" i="3"/>
  <c r="AS8" i="3"/>
  <c r="AR8" i="3"/>
  <c r="AQ8" i="3"/>
  <c r="AP8" i="3"/>
  <c r="AO8" i="3"/>
  <c r="AN8" i="3"/>
  <c r="AM8" i="3"/>
  <c r="AL8" i="3"/>
  <c r="AK8" i="3"/>
  <c r="AJ8" i="3"/>
  <c r="AI8" i="3"/>
  <c r="AH8" i="3"/>
  <c r="AG8" i="3"/>
  <c r="AF8" i="3"/>
  <c r="AE8" i="3"/>
  <c r="AD8" i="3"/>
  <c r="AC8" i="3"/>
  <c r="AB8" i="3"/>
  <c r="AA8" i="3"/>
  <c r="Z8" i="3"/>
  <c r="Y8" i="3"/>
  <c r="X8" i="3"/>
  <c r="AU7" i="3"/>
  <c r="AT7" i="3"/>
  <c r="AS7" i="3"/>
  <c r="AR7" i="3"/>
  <c r="AQ7" i="3"/>
  <c r="AP7" i="3"/>
  <c r="AO7" i="3"/>
  <c r="AN7" i="3"/>
  <c r="AM7" i="3"/>
  <c r="AL7" i="3"/>
  <c r="AK7" i="3"/>
  <c r="AJ7" i="3"/>
  <c r="AI7" i="3"/>
  <c r="AH7" i="3"/>
  <c r="AG7" i="3"/>
  <c r="AF7" i="3"/>
  <c r="AE7" i="3"/>
  <c r="AD7" i="3"/>
  <c r="AC7" i="3"/>
  <c r="AB7" i="3"/>
  <c r="AA7" i="3"/>
  <c r="Z7" i="3"/>
  <c r="Y7" i="3"/>
  <c r="X7" i="3"/>
  <c r="AU6" i="3"/>
  <c r="AU32" i="3" s="1"/>
  <c r="AU33" i="3" s="1"/>
  <c r="AU34" i="3" s="1"/>
  <c r="AI36" i="3" s="1"/>
  <c r="AT6" i="3"/>
  <c r="AT32" i="3" s="1"/>
  <c r="AT33" i="3" s="1"/>
  <c r="AT34" i="3" s="1"/>
  <c r="AH36" i="3" s="1"/>
  <c r="AS6" i="3"/>
  <c r="AS32" i="3" s="1"/>
  <c r="AS33" i="3" s="1"/>
  <c r="AS34" i="3" s="1"/>
  <c r="AG36" i="3" s="1"/>
  <c r="AR6" i="3"/>
  <c r="AQ6" i="3"/>
  <c r="AP6" i="3"/>
  <c r="AO6" i="3"/>
  <c r="AN6" i="3"/>
  <c r="AM6" i="3"/>
  <c r="AL6" i="3"/>
  <c r="AK6" i="3"/>
  <c r="AJ6" i="3"/>
  <c r="AI6" i="3"/>
  <c r="AH6" i="3"/>
  <c r="AG6" i="3"/>
  <c r="AG32" i="3" s="1"/>
  <c r="AG34" i="3" s="1"/>
  <c r="AF6" i="3"/>
  <c r="AE6" i="3"/>
  <c r="AE32" i="3" s="1"/>
  <c r="AE34" i="3" s="1"/>
  <c r="AD6" i="3"/>
  <c r="AC6" i="3"/>
  <c r="AB6" i="3"/>
  <c r="AA6" i="3"/>
  <c r="AA32" i="3" s="1"/>
  <c r="AA34" i="3" s="1"/>
  <c r="Z6" i="3"/>
  <c r="Z32" i="3" s="1"/>
  <c r="Z34" i="3" s="1"/>
  <c r="Y6" i="3"/>
  <c r="Y32" i="3" s="1"/>
  <c r="Y34" i="3" s="1"/>
  <c r="X6" i="3"/>
  <c r="AU5" i="3"/>
  <c r="AT5" i="3"/>
  <c r="AS5" i="3"/>
  <c r="AR5" i="3"/>
  <c r="AQ5" i="3"/>
  <c r="AQ32" i="3" s="1"/>
  <c r="AQ33" i="3" s="1"/>
  <c r="AQ34" i="3" s="1"/>
  <c r="AE36" i="3" s="1"/>
  <c r="AP5" i="3"/>
  <c r="AP32" i="3" s="1"/>
  <c r="AP33" i="3" s="1"/>
  <c r="AP34" i="3" s="1"/>
  <c r="AD36" i="3" s="1"/>
  <c r="AO5" i="3"/>
  <c r="AO32" i="3" s="1"/>
  <c r="AN5" i="3"/>
  <c r="AN32" i="3" s="1"/>
  <c r="AM5" i="3"/>
  <c r="AM32" i="3" s="1"/>
  <c r="AL5" i="3"/>
  <c r="AL32" i="3" s="1"/>
  <c r="AK5" i="3"/>
  <c r="AK32" i="3" s="1"/>
  <c r="AJ5" i="3"/>
  <c r="AJ32" i="3" s="1"/>
  <c r="AI5" i="3"/>
  <c r="AI32" i="3" s="1"/>
  <c r="AI34" i="3" s="1"/>
  <c r="AH5" i="3"/>
  <c r="AG5" i="3"/>
  <c r="AF5" i="3"/>
  <c r="AE5" i="3"/>
  <c r="AD5" i="3"/>
  <c r="AD32" i="3" s="1"/>
  <c r="AD34" i="3" s="1"/>
  <c r="AC5" i="3"/>
  <c r="AC32" i="3" s="1"/>
  <c r="AC34" i="3" s="1"/>
  <c r="AB5" i="3"/>
  <c r="AB32" i="3" s="1"/>
  <c r="AB34" i="3" s="1"/>
  <c r="AA5" i="3"/>
  <c r="Z5" i="3"/>
  <c r="Y5" i="3"/>
  <c r="X5" i="3"/>
  <c r="W34" i="3"/>
  <c r="V34" i="3"/>
  <c r="U34" i="3"/>
  <c r="T34" i="3"/>
  <c r="S34" i="3"/>
  <c r="R34" i="3"/>
  <c r="Q34" i="3"/>
  <c r="P34" i="3"/>
  <c r="O34" i="3"/>
  <c r="N34" i="3"/>
  <c r="M34" i="3"/>
  <c r="L34" i="3"/>
  <c r="W33" i="3"/>
  <c r="W32" i="3" s="1"/>
  <c r="V33" i="3"/>
  <c r="V32" i="3" s="1"/>
  <c r="U33" i="3"/>
  <c r="U32" i="3" s="1"/>
  <c r="T33" i="3"/>
  <c r="T32" i="3" s="1"/>
  <c r="S33" i="3"/>
  <c r="S32" i="3" s="1"/>
  <c r="R33" i="3"/>
  <c r="R32" i="3" s="1"/>
  <c r="Q33" i="3"/>
  <c r="Q32" i="3" s="1"/>
  <c r="P33" i="3"/>
  <c r="P32" i="3" s="1"/>
  <c r="O33" i="3"/>
  <c r="N33" i="3"/>
  <c r="M33" i="3"/>
  <c r="L33" i="3"/>
  <c r="O32" i="3"/>
  <c r="N32" i="3"/>
  <c r="M32" i="3"/>
  <c r="L32" i="3"/>
  <c r="K30" i="3"/>
  <c r="J30" i="3"/>
  <c r="K29" i="3"/>
  <c r="J29" i="3"/>
  <c r="K28" i="3"/>
  <c r="J28" i="3"/>
  <c r="K27" i="3"/>
  <c r="J27" i="3"/>
  <c r="K26" i="3"/>
  <c r="J26" i="3"/>
  <c r="K25" i="3"/>
  <c r="J25" i="3"/>
  <c r="K24" i="3"/>
  <c r="J24" i="3"/>
  <c r="K23" i="3"/>
  <c r="J23" i="3"/>
  <c r="K22" i="3"/>
  <c r="J22" i="3"/>
  <c r="K21" i="3"/>
  <c r="J21" i="3"/>
  <c r="K20" i="3"/>
  <c r="J20" i="3"/>
  <c r="K19" i="3"/>
  <c r="J19" i="3"/>
  <c r="K18" i="3"/>
  <c r="J18" i="3"/>
  <c r="K17" i="3"/>
  <c r="J17" i="3"/>
  <c r="K16" i="3"/>
  <c r="J16" i="3"/>
  <c r="K15" i="3"/>
  <c r="J15" i="3"/>
  <c r="K14" i="3"/>
  <c r="J14" i="3"/>
  <c r="K13" i="3"/>
  <c r="J13" i="3"/>
  <c r="K12" i="3"/>
  <c r="J12" i="3"/>
  <c r="K11" i="3"/>
  <c r="J11" i="3"/>
  <c r="K10" i="3"/>
  <c r="J10" i="3"/>
  <c r="K9" i="3"/>
  <c r="J9" i="3"/>
  <c r="K8" i="3"/>
  <c r="J8" i="3"/>
  <c r="K7" i="3"/>
  <c r="J7" i="3"/>
  <c r="K6" i="3"/>
  <c r="J6" i="3"/>
  <c r="K5" i="3"/>
  <c r="J5" i="3"/>
  <c r="G33" i="3"/>
  <c r="AK32" i="2"/>
  <c r="AL32" i="2"/>
  <c r="AM32" i="2"/>
  <c r="AN32" i="2"/>
  <c r="AO32" i="2"/>
  <c r="AP32" i="2"/>
  <c r="AQ32" i="2"/>
  <c r="AR32" i="2"/>
  <c r="AS32" i="2"/>
  <c r="AT32" i="2"/>
  <c r="AT33" i="2" s="1"/>
  <c r="AT34" i="2" s="1"/>
  <c r="AH36" i="2" s="1"/>
  <c r="AU32" i="2"/>
  <c r="AU33" i="2" s="1"/>
  <c r="AU34" i="2" s="1"/>
  <c r="AI36" i="2" s="1"/>
  <c r="AK33" i="2"/>
  <c r="AK34" i="2" s="1"/>
  <c r="Y36" i="2" s="1"/>
  <c r="AL33" i="2"/>
  <c r="AL34" i="2" s="1"/>
  <c r="Z36" i="2" s="1"/>
  <c r="Z37" i="2" s="1"/>
  <c r="Z39" i="2" s="1"/>
  <c r="Z40" i="2" s="1"/>
  <c r="AM33" i="2"/>
  <c r="AM34" i="2" s="1"/>
  <c r="AA36" i="2" s="1"/>
  <c r="AN33" i="2"/>
  <c r="AN34" i="2" s="1"/>
  <c r="AB36" i="2" s="1"/>
  <c r="AB37" i="2" s="1"/>
  <c r="AB39" i="2" s="1"/>
  <c r="AB40" i="2" s="1"/>
  <c r="AO33" i="2"/>
  <c r="AO34" i="2" s="1"/>
  <c r="AC36" i="2" s="1"/>
  <c r="AC37" i="2" s="1"/>
  <c r="AC39" i="2" s="1"/>
  <c r="AC40" i="2" s="1"/>
  <c r="AP33" i="2"/>
  <c r="AP34" i="2" s="1"/>
  <c r="AD36" i="2" s="1"/>
  <c r="AD37" i="2" s="1"/>
  <c r="AD39" i="2" s="1"/>
  <c r="AD40" i="2" s="1"/>
  <c r="AQ33" i="2"/>
  <c r="AQ34" i="2" s="1"/>
  <c r="AE36" i="2" s="1"/>
  <c r="AE37" i="2" s="1"/>
  <c r="AE39" i="2" s="1"/>
  <c r="AE40" i="2" s="1"/>
  <c r="AR33" i="2"/>
  <c r="AR34" i="2" s="1"/>
  <c r="AF36" i="2" s="1"/>
  <c r="AS33" i="2"/>
  <c r="AS34" i="2" s="1"/>
  <c r="AG36" i="2" s="1"/>
  <c r="AJ33" i="2"/>
  <c r="AJ32" i="2"/>
  <c r="AJ34" i="2" s="1"/>
  <c r="X36" i="2" s="1"/>
  <c r="X37" i="2" s="1"/>
  <c r="X39" i="2" s="1"/>
  <c r="X40" i="2" s="1"/>
  <c r="Y32" i="2"/>
  <c r="Z32" i="2"/>
  <c r="AA32" i="2"/>
  <c r="AA34" i="2" s="1"/>
  <c r="AB32" i="2"/>
  <c r="AC32" i="2"/>
  <c r="AD32" i="2"/>
  <c r="AE32" i="2"/>
  <c r="AF32" i="2"/>
  <c r="AG32" i="2"/>
  <c r="AH32" i="2"/>
  <c r="AH34" i="2" s="1"/>
  <c r="AI32" i="2"/>
  <c r="AI34" i="2" s="1"/>
  <c r="Y34" i="2"/>
  <c r="Z34" i="2"/>
  <c r="AB34" i="2"/>
  <c r="AC34" i="2"/>
  <c r="AD34" i="2"/>
  <c r="AE34" i="2"/>
  <c r="AF34" i="2"/>
  <c r="AG34" i="2"/>
  <c r="Y38" i="2"/>
  <c r="Z38" i="2"/>
  <c r="AA38" i="2"/>
  <c r="AB38" i="2"/>
  <c r="AC38" i="2"/>
  <c r="AD38" i="2"/>
  <c r="AE38" i="2"/>
  <c r="AF38" i="2"/>
  <c r="AG38" i="2"/>
  <c r="AH38" i="2"/>
  <c r="AI38" i="2"/>
  <c r="X38" i="2"/>
  <c r="X32" i="2"/>
  <c r="X34" i="2"/>
  <c r="AK5" i="2"/>
  <c r="AL5" i="2"/>
  <c r="AM5" i="2"/>
  <c r="AN5" i="2"/>
  <c r="AO5" i="2"/>
  <c r="AP5" i="2"/>
  <c r="AQ5" i="2"/>
  <c r="AR5" i="2"/>
  <c r="AS5" i="2"/>
  <c r="AT5" i="2"/>
  <c r="AU5" i="2"/>
  <c r="AK6" i="2"/>
  <c r="AL6" i="2"/>
  <c r="AM6" i="2"/>
  <c r="AN6" i="2"/>
  <c r="AO6" i="2"/>
  <c r="AP6" i="2"/>
  <c r="AQ6" i="2"/>
  <c r="AR6" i="2"/>
  <c r="AS6" i="2"/>
  <c r="AT6" i="2"/>
  <c r="AU6" i="2"/>
  <c r="AK7" i="2"/>
  <c r="AL7" i="2"/>
  <c r="AM7" i="2"/>
  <c r="AN7" i="2"/>
  <c r="AO7" i="2"/>
  <c r="AP7" i="2"/>
  <c r="AQ7" i="2"/>
  <c r="AR7" i="2"/>
  <c r="AS7" i="2"/>
  <c r="AT7" i="2"/>
  <c r="AU7" i="2"/>
  <c r="AK8" i="2"/>
  <c r="AL8" i="2"/>
  <c r="AM8" i="2"/>
  <c r="AN8" i="2"/>
  <c r="AO8" i="2"/>
  <c r="AP8" i="2"/>
  <c r="AQ8" i="2"/>
  <c r="AR8" i="2"/>
  <c r="AS8" i="2"/>
  <c r="AT8" i="2"/>
  <c r="AU8" i="2"/>
  <c r="AK9" i="2"/>
  <c r="AL9" i="2"/>
  <c r="AM9" i="2"/>
  <c r="AN9" i="2"/>
  <c r="AO9" i="2"/>
  <c r="AP9" i="2"/>
  <c r="AQ9" i="2"/>
  <c r="AR9" i="2"/>
  <c r="AS9" i="2"/>
  <c r="AT9" i="2"/>
  <c r="AU9" i="2"/>
  <c r="AK10" i="2"/>
  <c r="AL10" i="2"/>
  <c r="AM10" i="2"/>
  <c r="AN10" i="2"/>
  <c r="AO10" i="2"/>
  <c r="AP10" i="2"/>
  <c r="AQ10" i="2"/>
  <c r="AR10" i="2"/>
  <c r="AS10" i="2"/>
  <c r="AT10" i="2"/>
  <c r="AU10" i="2"/>
  <c r="AK11" i="2"/>
  <c r="AL11" i="2"/>
  <c r="AM11" i="2"/>
  <c r="AN11" i="2"/>
  <c r="AO11" i="2"/>
  <c r="AP11" i="2"/>
  <c r="AQ11" i="2"/>
  <c r="AR11" i="2"/>
  <c r="AS11" i="2"/>
  <c r="AT11" i="2"/>
  <c r="AU11" i="2"/>
  <c r="AK12" i="2"/>
  <c r="AL12" i="2"/>
  <c r="AM12" i="2"/>
  <c r="AN12" i="2"/>
  <c r="AO12" i="2"/>
  <c r="AP12" i="2"/>
  <c r="AQ12" i="2"/>
  <c r="AR12" i="2"/>
  <c r="AS12" i="2"/>
  <c r="AT12" i="2"/>
  <c r="AU12" i="2"/>
  <c r="AK13" i="2"/>
  <c r="AL13" i="2"/>
  <c r="AM13" i="2"/>
  <c r="AN13" i="2"/>
  <c r="AO13" i="2"/>
  <c r="AP13" i="2"/>
  <c r="AQ13" i="2"/>
  <c r="AR13" i="2"/>
  <c r="AS13" i="2"/>
  <c r="AT13" i="2"/>
  <c r="AU13" i="2"/>
  <c r="AK14" i="2"/>
  <c r="AL14" i="2"/>
  <c r="AM14" i="2"/>
  <c r="AN14" i="2"/>
  <c r="AO14" i="2"/>
  <c r="AP14" i="2"/>
  <c r="AQ14" i="2"/>
  <c r="AR14" i="2"/>
  <c r="AS14" i="2"/>
  <c r="AT14" i="2"/>
  <c r="AU14" i="2"/>
  <c r="AK15" i="2"/>
  <c r="AL15" i="2"/>
  <c r="AM15" i="2"/>
  <c r="AN15" i="2"/>
  <c r="AO15" i="2"/>
  <c r="AP15" i="2"/>
  <c r="AQ15" i="2"/>
  <c r="AR15" i="2"/>
  <c r="AS15" i="2"/>
  <c r="AT15" i="2"/>
  <c r="AU15" i="2"/>
  <c r="AK16" i="2"/>
  <c r="AL16" i="2"/>
  <c r="AM16" i="2"/>
  <c r="AN16" i="2"/>
  <c r="AO16" i="2"/>
  <c r="AP16" i="2"/>
  <c r="AQ16" i="2"/>
  <c r="AR16" i="2"/>
  <c r="AS16" i="2"/>
  <c r="AT16" i="2"/>
  <c r="AU16" i="2"/>
  <c r="AK17" i="2"/>
  <c r="AL17" i="2"/>
  <c r="AM17" i="2"/>
  <c r="AN17" i="2"/>
  <c r="AO17" i="2"/>
  <c r="AP17" i="2"/>
  <c r="AQ17" i="2"/>
  <c r="AR17" i="2"/>
  <c r="AS17" i="2"/>
  <c r="AT17" i="2"/>
  <c r="AU17" i="2"/>
  <c r="AK18" i="2"/>
  <c r="AL18" i="2"/>
  <c r="AM18" i="2"/>
  <c r="AN18" i="2"/>
  <c r="AO18" i="2"/>
  <c r="AP18" i="2"/>
  <c r="AQ18" i="2"/>
  <c r="AR18" i="2"/>
  <c r="AS18" i="2"/>
  <c r="AT18" i="2"/>
  <c r="AU18" i="2"/>
  <c r="AK19" i="2"/>
  <c r="AL19" i="2"/>
  <c r="AM19" i="2"/>
  <c r="AN19" i="2"/>
  <c r="AO19" i="2"/>
  <c r="AP19" i="2"/>
  <c r="AQ19" i="2"/>
  <c r="AR19" i="2"/>
  <c r="AS19" i="2"/>
  <c r="AT19" i="2"/>
  <c r="AU19" i="2"/>
  <c r="AK20" i="2"/>
  <c r="AL20" i="2"/>
  <c r="AM20" i="2"/>
  <c r="AN20" i="2"/>
  <c r="AO20" i="2"/>
  <c r="AP20" i="2"/>
  <c r="AQ20" i="2"/>
  <c r="AR20" i="2"/>
  <c r="AS20" i="2"/>
  <c r="AT20" i="2"/>
  <c r="AU20" i="2"/>
  <c r="AK21" i="2"/>
  <c r="AL21" i="2"/>
  <c r="AM21" i="2"/>
  <c r="AN21" i="2"/>
  <c r="AO21" i="2"/>
  <c r="AP21" i="2"/>
  <c r="AQ21" i="2"/>
  <c r="AR21" i="2"/>
  <c r="AS21" i="2"/>
  <c r="AT21" i="2"/>
  <c r="AU21" i="2"/>
  <c r="AK22" i="2"/>
  <c r="AL22" i="2"/>
  <c r="AM22" i="2"/>
  <c r="AN22" i="2"/>
  <c r="AO22" i="2"/>
  <c r="AP22" i="2"/>
  <c r="AQ22" i="2"/>
  <c r="AR22" i="2"/>
  <c r="AS22" i="2"/>
  <c r="AT22" i="2"/>
  <c r="AU22" i="2"/>
  <c r="AK23" i="2"/>
  <c r="AL23" i="2"/>
  <c r="AM23" i="2"/>
  <c r="AN23" i="2"/>
  <c r="AO23" i="2"/>
  <c r="AP23" i="2"/>
  <c r="AQ23" i="2"/>
  <c r="AR23" i="2"/>
  <c r="AS23" i="2"/>
  <c r="AT23" i="2"/>
  <c r="AU23" i="2"/>
  <c r="AK24" i="2"/>
  <c r="AL24" i="2"/>
  <c r="AM24" i="2"/>
  <c r="AN24" i="2"/>
  <c r="AO24" i="2"/>
  <c r="AP24" i="2"/>
  <c r="AQ24" i="2"/>
  <c r="AR24" i="2"/>
  <c r="AS24" i="2"/>
  <c r="AT24" i="2"/>
  <c r="AU24" i="2"/>
  <c r="AK25" i="2"/>
  <c r="AL25" i="2"/>
  <c r="AM25" i="2"/>
  <c r="AN25" i="2"/>
  <c r="AO25" i="2"/>
  <c r="AP25" i="2"/>
  <c r="AQ25" i="2"/>
  <c r="AR25" i="2"/>
  <c r="AS25" i="2"/>
  <c r="AT25" i="2"/>
  <c r="AU25" i="2"/>
  <c r="AK26" i="2"/>
  <c r="AL26" i="2"/>
  <c r="AM26" i="2"/>
  <c r="AN26" i="2"/>
  <c r="AO26" i="2"/>
  <c r="AP26" i="2"/>
  <c r="AQ26" i="2"/>
  <c r="AR26" i="2"/>
  <c r="AS26" i="2"/>
  <c r="AT26" i="2"/>
  <c r="AU26" i="2"/>
  <c r="AK27" i="2"/>
  <c r="AL27" i="2"/>
  <c r="AM27" i="2"/>
  <c r="AN27" i="2"/>
  <c r="AO27" i="2"/>
  <c r="AP27" i="2"/>
  <c r="AQ27" i="2"/>
  <c r="AR27" i="2"/>
  <c r="AS27" i="2"/>
  <c r="AT27" i="2"/>
  <c r="AU27" i="2"/>
  <c r="AK28" i="2"/>
  <c r="AL28" i="2"/>
  <c r="AM28" i="2"/>
  <c r="AN28" i="2"/>
  <c r="AO28" i="2"/>
  <c r="AP28" i="2"/>
  <c r="AQ28" i="2"/>
  <c r="AR28" i="2"/>
  <c r="AS28" i="2"/>
  <c r="AT28" i="2"/>
  <c r="AU28" i="2"/>
  <c r="AK29" i="2"/>
  <c r="AL29" i="2"/>
  <c r="AM29" i="2"/>
  <c r="AN29" i="2"/>
  <c r="AO29" i="2"/>
  <c r="AP29" i="2"/>
  <c r="AQ29" i="2"/>
  <c r="AR29" i="2"/>
  <c r="AS29" i="2"/>
  <c r="AT29" i="2"/>
  <c r="AU29" i="2"/>
  <c r="AK30" i="2"/>
  <c r="AL30" i="2"/>
  <c r="AM30" i="2"/>
  <c r="AN30" i="2"/>
  <c r="AO30" i="2"/>
  <c r="AP30" i="2"/>
  <c r="AQ30" i="2"/>
  <c r="AR30" i="2"/>
  <c r="AS30" i="2"/>
  <c r="AT30" i="2"/>
  <c r="AU30" i="2"/>
  <c r="AJ6" i="2"/>
  <c r="AJ7" i="2"/>
  <c r="AJ8" i="2"/>
  <c r="AJ9" i="2"/>
  <c r="AJ10" i="2"/>
  <c r="AJ11" i="2"/>
  <c r="AJ12" i="2"/>
  <c r="AJ13" i="2"/>
  <c r="AJ14" i="2"/>
  <c r="AJ15" i="2"/>
  <c r="AJ16" i="2"/>
  <c r="AJ17" i="2"/>
  <c r="AJ18" i="2"/>
  <c r="AJ19" i="2"/>
  <c r="AJ20" i="2"/>
  <c r="AJ21" i="2"/>
  <c r="AJ22" i="2"/>
  <c r="AJ23" i="2"/>
  <c r="AJ24" i="2"/>
  <c r="AJ25" i="2"/>
  <c r="AJ26" i="2"/>
  <c r="AJ27" i="2"/>
  <c r="AJ28" i="2"/>
  <c r="AJ29" i="2"/>
  <c r="AJ30" i="2"/>
  <c r="AJ5" i="2"/>
  <c r="AF5" i="2"/>
  <c r="AH5" i="2"/>
  <c r="AF6" i="2"/>
  <c r="AG6" i="2"/>
  <c r="AH6" i="2"/>
  <c r="AF7" i="2"/>
  <c r="AG7" i="2"/>
  <c r="AH7" i="2"/>
  <c r="AI7" i="2"/>
  <c r="AF8" i="2"/>
  <c r="AH8" i="2"/>
  <c r="AI8" i="2"/>
  <c r="AE9" i="2"/>
  <c r="AF10" i="2"/>
  <c r="AH10" i="2"/>
  <c r="AH11" i="2"/>
  <c r="AF12" i="2"/>
  <c r="AH12" i="2"/>
  <c r="AF13" i="2"/>
  <c r="AG13" i="2"/>
  <c r="AH13" i="2"/>
  <c r="AI13" i="2"/>
  <c r="AF14" i="2"/>
  <c r="AG14" i="2"/>
  <c r="AH14" i="2"/>
  <c r="AI14" i="2"/>
  <c r="AF15" i="2"/>
  <c r="AG15" i="2"/>
  <c r="AH15" i="2"/>
  <c r="AI15" i="2"/>
  <c r="AH16" i="2"/>
  <c r="AG17" i="2"/>
  <c r="AH17" i="2"/>
  <c r="AI17" i="2"/>
  <c r="AF18" i="2"/>
  <c r="AH19" i="2"/>
  <c r="AH20" i="2"/>
  <c r="AE21" i="2"/>
  <c r="AI21" i="2"/>
  <c r="AF22" i="2"/>
  <c r="AG22" i="2"/>
  <c r="AH22" i="2"/>
  <c r="AI22" i="2"/>
  <c r="AF23" i="2"/>
  <c r="AG23" i="2"/>
  <c r="AH23" i="2"/>
  <c r="AH24" i="2"/>
  <c r="AI24" i="2"/>
  <c r="AF26" i="2"/>
  <c r="AG26" i="2"/>
  <c r="AH26" i="2"/>
  <c r="AF27" i="2"/>
  <c r="AG27" i="2"/>
  <c r="AG28" i="2"/>
  <c r="AH28" i="2"/>
  <c r="AI28" i="2"/>
  <c r="AE29" i="2"/>
  <c r="AF29" i="2"/>
  <c r="AH29" i="2"/>
  <c r="AF30" i="2"/>
  <c r="AG30" i="2"/>
  <c r="Y5" i="2"/>
  <c r="Z5" i="2"/>
  <c r="AA5" i="2"/>
  <c r="AB6" i="2"/>
  <c r="Y7" i="2"/>
  <c r="Z7" i="2"/>
  <c r="Z8" i="2"/>
  <c r="AA8" i="2"/>
  <c r="AA9" i="2"/>
  <c r="AB9" i="2"/>
  <c r="Y10" i="2"/>
  <c r="AB10" i="2"/>
  <c r="AB11" i="2"/>
  <c r="AA12" i="2"/>
  <c r="Y13" i="2"/>
  <c r="Z13" i="2"/>
  <c r="AA13" i="2"/>
  <c r="AB13" i="2"/>
  <c r="Y14" i="2"/>
  <c r="Y15" i="2"/>
  <c r="Z15" i="2"/>
  <c r="AB16" i="2"/>
  <c r="Z17" i="2"/>
  <c r="AA17" i="2"/>
  <c r="AB17" i="2"/>
  <c r="Y18" i="2"/>
  <c r="Z18" i="2"/>
  <c r="AA19" i="2"/>
  <c r="AB19" i="2"/>
  <c r="Y20" i="2"/>
  <c r="Z20" i="2"/>
  <c r="AB20" i="2"/>
  <c r="Z21" i="2"/>
  <c r="AB21" i="2"/>
  <c r="Y22" i="2"/>
  <c r="Z22" i="2"/>
  <c r="AB22" i="2"/>
  <c r="Y23" i="2"/>
  <c r="Z23" i="2"/>
  <c r="AA23" i="2"/>
  <c r="AA24" i="2"/>
  <c r="AB24" i="2"/>
  <c r="Z25" i="2"/>
  <c r="AA25" i="2"/>
  <c r="AB25" i="2"/>
  <c r="Y26" i="2"/>
  <c r="Z26" i="2"/>
  <c r="AA26" i="2"/>
  <c r="AB26" i="2"/>
  <c r="Y27" i="2"/>
  <c r="Z27" i="2"/>
  <c r="AA27" i="2"/>
  <c r="AB27" i="2"/>
  <c r="Y28" i="2"/>
  <c r="AA28" i="2"/>
  <c r="AB28" i="2"/>
  <c r="AB29" i="2"/>
  <c r="Y30" i="2"/>
  <c r="Z30" i="2"/>
  <c r="AA30" i="2"/>
  <c r="X28" i="2"/>
  <c r="X29" i="2"/>
  <c r="X30" i="2"/>
  <c r="M34" i="2"/>
  <c r="N34" i="2"/>
  <c r="O34" i="2"/>
  <c r="P34" i="2"/>
  <c r="Q34" i="2"/>
  <c r="R34" i="2"/>
  <c r="S34" i="2"/>
  <c r="T34" i="2"/>
  <c r="U34" i="2"/>
  <c r="V34" i="2"/>
  <c r="W34" i="2"/>
  <c r="L34" i="2"/>
  <c r="J6" i="2"/>
  <c r="K6" i="2"/>
  <c r="J7" i="2"/>
  <c r="K7" i="2"/>
  <c r="J8" i="2"/>
  <c r="K8" i="2"/>
  <c r="J9" i="2"/>
  <c r="K9" i="2"/>
  <c r="J10" i="2"/>
  <c r="K10" i="2"/>
  <c r="J11" i="2"/>
  <c r="K11" i="2"/>
  <c r="J12" i="2"/>
  <c r="K12" i="2"/>
  <c r="J13" i="2"/>
  <c r="K13" i="2"/>
  <c r="J14" i="2"/>
  <c r="K14" i="2"/>
  <c r="J15" i="2"/>
  <c r="K15" i="2"/>
  <c r="J16" i="2"/>
  <c r="K16" i="2"/>
  <c r="J17" i="2"/>
  <c r="K17" i="2"/>
  <c r="J18" i="2"/>
  <c r="K18" i="2"/>
  <c r="J19" i="2"/>
  <c r="K19" i="2"/>
  <c r="J20" i="2"/>
  <c r="K20" i="2"/>
  <c r="J21" i="2"/>
  <c r="K21" i="2"/>
  <c r="J22" i="2"/>
  <c r="K22" i="2"/>
  <c r="J23" i="2"/>
  <c r="K23" i="2"/>
  <c r="J24" i="2"/>
  <c r="K24" i="2"/>
  <c r="J25" i="2"/>
  <c r="K25" i="2"/>
  <c r="J26" i="2"/>
  <c r="K26" i="2"/>
  <c r="J27" i="2"/>
  <c r="K27" i="2"/>
  <c r="J28" i="2"/>
  <c r="K28" i="2"/>
  <c r="J29" i="2"/>
  <c r="K29" i="2"/>
  <c r="J30" i="2"/>
  <c r="K30" i="2"/>
  <c r="K5" i="2"/>
  <c r="J5" i="2"/>
  <c r="G33" i="2"/>
  <c r="G35" i="1"/>
  <c r="AM34" i="1"/>
  <c r="AN34" i="1"/>
  <c r="AO34" i="1"/>
  <c r="AP34" i="1"/>
  <c r="AQ34" i="1"/>
  <c r="AR34" i="1"/>
  <c r="AS34" i="1"/>
  <c r="AT34" i="1"/>
  <c r="AU34" i="1"/>
  <c r="AU35" i="1" s="1"/>
  <c r="AU36" i="1" s="1"/>
  <c r="AH38" i="1" s="1"/>
  <c r="AV34" i="1"/>
  <c r="AV35" i="1" s="1"/>
  <c r="AV36" i="1" s="1"/>
  <c r="AI38" i="1" s="1"/>
  <c r="AW34" i="1"/>
  <c r="AW35" i="1" s="1"/>
  <c r="AW36" i="1" s="1"/>
  <c r="AJ38" i="1" s="1"/>
  <c r="AX34" i="1"/>
  <c r="AX35" i="1" s="1"/>
  <c r="AX36" i="1" s="1"/>
  <c r="AK38" i="1" s="1"/>
  <c r="AM35" i="1"/>
  <c r="AM36" i="1" s="1"/>
  <c r="Z38" i="1" s="1"/>
  <c r="Z39" i="1" s="1"/>
  <c r="Z41" i="1" s="1"/>
  <c r="Z42" i="1" s="1"/>
  <c r="AN35" i="1"/>
  <c r="AN36" i="1" s="1"/>
  <c r="AA38" i="1" s="1"/>
  <c r="AO35" i="1"/>
  <c r="AO36" i="1" s="1"/>
  <c r="AB38" i="1" s="1"/>
  <c r="AB39" i="1" s="1"/>
  <c r="AB41" i="1" s="1"/>
  <c r="AB42" i="1" s="1"/>
  <c r="AP35" i="1"/>
  <c r="AP36" i="1" s="1"/>
  <c r="AC38" i="1" s="1"/>
  <c r="AC39" i="1" s="1"/>
  <c r="AC41" i="1" s="1"/>
  <c r="AC42" i="1" s="1"/>
  <c r="AQ35" i="1"/>
  <c r="AQ36" i="1" s="1"/>
  <c r="AD38" i="1" s="1"/>
  <c r="AR35" i="1"/>
  <c r="AR36" i="1" s="1"/>
  <c r="AE38" i="1" s="1"/>
  <c r="AS35" i="1"/>
  <c r="AS36" i="1" s="1"/>
  <c r="AF38" i="1" s="1"/>
  <c r="AT35" i="1"/>
  <c r="AT36" i="1" s="1"/>
  <c r="AG38" i="1" s="1"/>
  <c r="AL35" i="1"/>
  <c r="AL36" i="1" s="1"/>
  <c r="Y38" i="1" s="1"/>
  <c r="Y39" i="1" s="1"/>
  <c r="Y41" i="1" s="1"/>
  <c r="Y42" i="1" s="1"/>
  <c r="AL34" i="1"/>
  <c r="Z34" i="1"/>
  <c r="AA34" i="1"/>
  <c r="AA36" i="1" s="1"/>
  <c r="AB34" i="1"/>
  <c r="AC34" i="1"/>
  <c r="AD34" i="1"/>
  <c r="AE34" i="1"/>
  <c r="AF34" i="1"/>
  <c r="AG34" i="1"/>
  <c r="AH34" i="1"/>
  <c r="AH36" i="1" s="1"/>
  <c r="AI34" i="1"/>
  <c r="AI36" i="1" s="1"/>
  <c r="AJ34" i="1"/>
  <c r="AJ36" i="1" s="1"/>
  <c r="AK34" i="1"/>
  <c r="AK36" i="1" s="1"/>
  <c r="Z36" i="1"/>
  <c r="AB36" i="1"/>
  <c r="AC36" i="1"/>
  <c r="AD36" i="1"/>
  <c r="AE36" i="1"/>
  <c r="AF36" i="1"/>
  <c r="AG36" i="1"/>
  <c r="Z40" i="1"/>
  <c r="AA40" i="1"/>
  <c r="AB40" i="1"/>
  <c r="AC40" i="1"/>
  <c r="AD40" i="1"/>
  <c r="AE40" i="1"/>
  <c r="AF40" i="1"/>
  <c r="AG40" i="1"/>
  <c r="AH40" i="1"/>
  <c r="AI40" i="1"/>
  <c r="AJ40" i="1"/>
  <c r="AK40" i="1"/>
  <c r="Y40" i="1"/>
  <c r="Y34" i="1"/>
  <c r="Y36" i="1"/>
  <c r="AM5" i="1"/>
  <c r="AN5" i="1"/>
  <c r="AO5" i="1"/>
  <c r="AP5" i="1"/>
  <c r="AQ5" i="1"/>
  <c r="AR5" i="1"/>
  <c r="AS5" i="1"/>
  <c r="AT5" i="1"/>
  <c r="AU5" i="1"/>
  <c r="AV5" i="1"/>
  <c r="AW5" i="1"/>
  <c r="AX5" i="1"/>
  <c r="AM6" i="1"/>
  <c r="AN6" i="1"/>
  <c r="AO6" i="1"/>
  <c r="AP6" i="1"/>
  <c r="AQ6" i="1"/>
  <c r="AR6" i="1"/>
  <c r="AS6" i="1"/>
  <c r="AT6" i="1"/>
  <c r="AU6" i="1"/>
  <c r="AV6" i="1"/>
  <c r="AW6" i="1"/>
  <c r="AX6" i="1"/>
  <c r="AM7" i="1"/>
  <c r="AN7" i="1"/>
  <c r="AO7" i="1"/>
  <c r="AP7" i="1"/>
  <c r="AQ7" i="1"/>
  <c r="AR7" i="1"/>
  <c r="AS7" i="1"/>
  <c r="AT7" i="1"/>
  <c r="AU7" i="1"/>
  <c r="AV7" i="1"/>
  <c r="AW7" i="1"/>
  <c r="AX7" i="1"/>
  <c r="AM8" i="1"/>
  <c r="AN8" i="1"/>
  <c r="AO8" i="1"/>
  <c r="AP8" i="1"/>
  <c r="AQ8" i="1"/>
  <c r="AR8" i="1"/>
  <c r="AS8" i="1"/>
  <c r="AT8" i="1"/>
  <c r="AU8" i="1"/>
  <c r="AV8" i="1"/>
  <c r="AW8" i="1"/>
  <c r="AX8" i="1"/>
  <c r="AM9" i="1"/>
  <c r="AN9" i="1"/>
  <c r="AO9" i="1"/>
  <c r="AP9" i="1"/>
  <c r="AQ9" i="1"/>
  <c r="AR9" i="1"/>
  <c r="AS9" i="1"/>
  <c r="AT9" i="1"/>
  <c r="AU9" i="1"/>
  <c r="AV9" i="1"/>
  <c r="AW9" i="1"/>
  <c r="AX9" i="1"/>
  <c r="AM10" i="1"/>
  <c r="AN10" i="1"/>
  <c r="AO10" i="1"/>
  <c r="AP10" i="1"/>
  <c r="AQ10" i="1"/>
  <c r="AR10" i="1"/>
  <c r="AS10" i="1"/>
  <c r="AT10" i="1"/>
  <c r="AU10" i="1"/>
  <c r="AV10" i="1"/>
  <c r="AW10" i="1"/>
  <c r="AX10" i="1"/>
  <c r="AM11" i="1"/>
  <c r="AN11" i="1"/>
  <c r="AO11" i="1"/>
  <c r="AP11" i="1"/>
  <c r="AQ11" i="1"/>
  <c r="AR11" i="1"/>
  <c r="AS11" i="1"/>
  <c r="AT11" i="1"/>
  <c r="AU11" i="1"/>
  <c r="AV11" i="1"/>
  <c r="AW11" i="1"/>
  <c r="AX11" i="1"/>
  <c r="AM12" i="1"/>
  <c r="AN12" i="1"/>
  <c r="AO12" i="1"/>
  <c r="AP12" i="1"/>
  <c r="AQ12" i="1"/>
  <c r="AR12" i="1"/>
  <c r="AS12" i="1"/>
  <c r="AT12" i="1"/>
  <c r="AU12" i="1"/>
  <c r="AV12" i="1"/>
  <c r="AW12" i="1"/>
  <c r="AX12" i="1"/>
  <c r="AM13" i="1"/>
  <c r="AN13" i="1"/>
  <c r="AO13" i="1"/>
  <c r="AP13" i="1"/>
  <c r="AQ13" i="1"/>
  <c r="AR13" i="1"/>
  <c r="AS13" i="1"/>
  <c r="AT13" i="1"/>
  <c r="AU13" i="1"/>
  <c r="AV13" i="1"/>
  <c r="AW13" i="1"/>
  <c r="AX13" i="1"/>
  <c r="AM14" i="1"/>
  <c r="AN14" i="1"/>
  <c r="AO14" i="1"/>
  <c r="AP14" i="1"/>
  <c r="AQ14" i="1"/>
  <c r="AR14" i="1"/>
  <c r="AS14" i="1"/>
  <c r="AT14" i="1"/>
  <c r="AU14" i="1"/>
  <c r="AV14" i="1"/>
  <c r="AW14" i="1"/>
  <c r="AX14" i="1"/>
  <c r="AM15" i="1"/>
  <c r="AN15" i="1"/>
  <c r="AO15" i="1"/>
  <c r="AP15" i="1"/>
  <c r="AQ15" i="1"/>
  <c r="AR15" i="1"/>
  <c r="AS15" i="1"/>
  <c r="AT15" i="1"/>
  <c r="AU15" i="1"/>
  <c r="AV15" i="1"/>
  <c r="AW15" i="1"/>
  <c r="AX15" i="1"/>
  <c r="AM16" i="1"/>
  <c r="AN16" i="1"/>
  <c r="AO16" i="1"/>
  <c r="AP16" i="1"/>
  <c r="AQ16" i="1"/>
  <c r="AR16" i="1"/>
  <c r="AS16" i="1"/>
  <c r="AT16" i="1"/>
  <c r="AU16" i="1"/>
  <c r="AV16" i="1"/>
  <c r="AW16" i="1"/>
  <c r="AX16" i="1"/>
  <c r="AM17" i="1"/>
  <c r="AN17" i="1"/>
  <c r="AO17" i="1"/>
  <c r="AP17" i="1"/>
  <c r="AQ17" i="1"/>
  <c r="AR17" i="1"/>
  <c r="AS17" i="1"/>
  <c r="AT17" i="1"/>
  <c r="AU17" i="1"/>
  <c r="AV17" i="1"/>
  <c r="AW17" i="1"/>
  <c r="AX17" i="1"/>
  <c r="AM18" i="1"/>
  <c r="AN18" i="1"/>
  <c r="AO18" i="1"/>
  <c r="AP18" i="1"/>
  <c r="AQ18" i="1"/>
  <c r="AR18" i="1"/>
  <c r="AS18" i="1"/>
  <c r="AT18" i="1"/>
  <c r="AU18" i="1"/>
  <c r="AV18" i="1"/>
  <c r="AW18" i="1"/>
  <c r="AX18" i="1"/>
  <c r="AM19" i="1"/>
  <c r="AN19" i="1"/>
  <c r="AO19" i="1"/>
  <c r="AP19" i="1"/>
  <c r="AQ19" i="1"/>
  <c r="AR19" i="1"/>
  <c r="AS19" i="1"/>
  <c r="AT19" i="1"/>
  <c r="AU19" i="1"/>
  <c r="AV19" i="1"/>
  <c r="AW19" i="1"/>
  <c r="AX19" i="1"/>
  <c r="AM20" i="1"/>
  <c r="AN20" i="1"/>
  <c r="AO20" i="1"/>
  <c r="AP20" i="1"/>
  <c r="AQ20" i="1"/>
  <c r="AR20" i="1"/>
  <c r="AS20" i="1"/>
  <c r="AT20" i="1"/>
  <c r="AU20" i="1"/>
  <c r="AV20" i="1"/>
  <c r="AW20" i="1"/>
  <c r="AX20" i="1"/>
  <c r="AM21" i="1"/>
  <c r="AN21" i="1"/>
  <c r="AO21" i="1"/>
  <c r="AP21" i="1"/>
  <c r="AQ21" i="1"/>
  <c r="AR21" i="1"/>
  <c r="AS21" i="1"/>
  <c r="AT21" i="1"/>
  <c r="AU21" i="1"/>
  <c r="AV21" i="1"/>
  <c r="AW21" i="1"/>
  <c r="AX21" i="1"/>
  <c r="AM22" i="1"/>
  <c r="AN22" i="1"/>
  <c r="AO22" i="1"/>
  <c r="AP22" i="1"/>
  <c r="AQ22" i="1"/>
  <c r="AR22" i="1"/>
  <c r="AS22" i="1"/>
  <c r="AT22" i="1"/>
  <c r="AU22" i="1"/>
  <c r="AV22" i="1"/>
  <c r="AW22" i="1"/>
  <c r="AX22" i="1"/>
  <c r="AM23" i="1"/>
  <c r="AN23" i="1"/>
  <c r="AO23" i="1"/>
  <c r="AP23" i="1"/>
  <c r="AQ23" i="1"/>
  <c r="AR23" i="1"/>
  <c r="AS23" i="1"/>
  <c r="AT23" i="1"/>
  <c r="AU23" i="1"/>
  <c r="AV23" i="1"/>
  <c r="AW23" i="1"/>
  <c r="AX23" i="1"/>
  <c r="AM24" i="1"/>
  <c r="AN24" i="1"/>
  <c r="AO24" i="1"/>
  <c r="AP24" i="1"/>
  <c r="AQ24" i="1"/>
  <c r="AR24" i="1"/>
  <c r="AS24" i="1"/>
  <c r="AT24" i="1"/>
  <c r="AU24" i="1"/>
  <c r="AV24" i="1"/>
  <c r="AW24" i="1"/>
  <c r="AX24" i="1"/>
  <c r="AM25" i="1"/>
  <c r="AN25" i="1"/>
  <c r="AO25" i="1"/>
  <c r="AP25" i="1"/>
  <c r="AQ25" i="1"/>
  <c r="AR25" i="1"/>
  <c r="AS25" i="1"/>
  <c r="AT25" i="1"/>
  <c r="AU25" i="1"/>
  <c r="AV25" i="1"/>
  <c r="AW25" i="1"/>
  <c r="AX25" i="1"/>
  <c r="AM26" i="1"/>
  <c r="AN26" i="1"/>
  <c r="AO26" i="1"/>
  <c r="AP26" i="1"/>
  <c r="AQ26" i="1"/>
  <c r="AR26" i="1"/>
  <c r="AS26" i="1"/>
  <c r="AT26" i="1"/>
  <c r="AU26" i="1"/>
  <c r="AV26" i="1"/>
  <c r="AW26" i="1"/>
  <c r="AX26" i="1"/>
  <c r="AM27" i="1"/>
  <c r="AN27" i="1"/>
  <c r="AO27" i="1"/>
  <c r="AP27" i="1"/>
  <c r="AQ27" i="1"/>
  <c r="AR27" i="1"/>
  <c r="AS27" i="1"/>
  <c r="AT27" i="1"/>
  <c r="AU27" i="1"/>
  <c r="AV27" i="1"/>
  <c r="AW27" i="1"/>
  <c r="AX27" i="1"/>
  <c r="AM28" i="1"/>
  <c r="AN28" i="1"/>
  <c r="AO28" i="1"/>
  <c r="AP28" i="1"/>
  <c r="AQ28" i="1"/>
  <c r="AR28" i="1"/>
  <c r="AS28" i="1"/>
  <c r="AT28" i="1"/>
  <c r="AU28" i="1"/>
  <c r="AV28" i="1"/>
  <c r="AW28" i="1"/>
  <c r="AX28" i="1"/>
  <c r="AM29" i="1"/>
  <c r="AN29" i="1"/>
  <c r="AO29" i="1"/>
  <c r="AP29" i="1"/>
  <c r="AQ29" i="1"/>
  <c r="AR29" i="1"/>
  <c r="AS29" i="1"/>
  <c r="AT29" i="1"/>
  <c r="AU29" i="1"/>
  <c r="AV29" i="1"/>
  <c r="AW29" i="1"/>
  <c r="AX29" i="1"/>
  <c r="AM30" i="1"/>
  <c r="AN30" i="1"/>
  <c r="AO30" i="1"/>
  <c r="AP30" i="1"/>
  <c r="AQ30" i="1"/>
  <c r="AR30" i="1"/>
  <c r="AS30" i="1"/>
  <c r="AT30" i="1"/>
  <c r="AU30" i="1"/>
  <c r="AV30" i="1"/>
  <c r="AW30" i="1"/>
  <c r="AX30" i="1"/>
  <c r="AM31" i="1"/>
  <c r="AN31" i="1"/>
  <c r="AO31" i="1"/>
  <c r="AP31" i="1"/>
  <c r="AQ31" i="1"/>
  <c r="AR31" i="1"/>
  <c r="AS31" i="1"/>
  <c r="AT31" i="1"/>
  <c r="AU31" i="1"/>
  <c r="AV31" i="1"/>
  <c r="AW31" i="1"/>
  <c r="AX31" i="1"/>
  <c r="AM32" i="1"/>
  <c r="AN32" i="1"/>
  <c r="AO32" i="1"/>
  <c r="AP32" i="1"/>
  <c r="AQ32" i="1"/>
  <c r="AR32" i="1"/>
  <c r="AS32" i="1"/>
  <c r="AT32" i="1"/>
  <c r="AU32" i="1"/>
  <c r="AV32" i="1"/>
  <c r="AW32" i="1"/>
  <c r="AX32"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5" i="1"/>
  <c r="Z5" i="1"/>
  <c r="AA5" i="1"/>
  <c r="AB5" i="1"/>
  <c r="AC5" i="1"/>
  <c r="AD5" i="1"/>
  <c r="AE5" i="1"/>
  <c r="AF5" i="1"/>
  <c r="AG5" i="1"/>
  <c r="AH5" i="1"/>
  <c r="AI5" i="1"/>
  <c r="AJ5" i="1"/>
  <c r="AK5" i="1"/>
  <c r="Z6" i="1"/>
  <c r="AA6" i="1"/>
  <c r="AB6" i="1"/>
  <c r="AC6" i="1"/>
  <c r="AD6" i="1"/>
  <c r="AE6" i="1"/>
  <c r="AF6" i="1"/>
  <c r="AG6" i="1"/>
  <c r="AH6" i="1"/>
  <c r="AI6" i="1"/>
  <c r="AJ6" i="1"/>
  <c r="AK6" i="1"/>
  <c r="Z7" i="1"/>
  <c r="AA7" i="1"/>
  <c r="AB7" i="1"/>
  <c r="AC7" i="1"/>
  <c r="AD7" i="1"/>
  <c r="AE7" i="1"/>
  <c r="AF7" i="1"/>
  <c r="AG7" i="1"/>
  <c r="AH7" i="1"/>
  <c r="AI7" i="1"/>
  <c r="AJ7" i="1"/>
  <c r="AK7" i="1"/>
  <c r="Z8" i="1"/>
  <c r="AA8" i="1"/>
  <c r="AB8" i="1"/>
  <c r="AC8" i="1"/>
  <c r="AD8" i="1"/>
  <c r="AE8" i="1"/>
  <c r="AF8" i="1"/>
  <c r="AG8" i="1"/>
  <c r="AH8" i="1"/>
  <c r="AI8" i="1"/>
  <c r="AJ8" i="1"/>
  <c r="AK8" i="1"/>
  <c r="Z9" i="1"/>
  <c r="AA9" i="1"/>
  <c r="AB9" i="1"/>
  <c r="AC9" i="1"/>
  <c r="AD9" i="1"/>
  <c r="AE9" i="1"/>
  <c r="AF9" i="1"/>
  <c r="AG9" i="1"/>
  <c r="AH9" i="1"/>
  <c r="AI9" i="1"/>
  <c r="AJ9" i="1"/>
  <c r="AK9" i="1"/>
  <c r="Z10" i="1"/>
  <c r="AA10" i="1"/>
  <c r="AB10" i="1"/>
  <c r="AC10" i="1"/>
  <c r="AD10" i="1"/>
  <c r="AE10" i="1"/>
  <c r="AF10" i="1"/>
  <c r="AG10" i="1"/>
  <c r="AH10" i="1"/>
  <c r="AI10" i="1"/>
  <c r="AJ10" i="1"/>
  <c r="AK10" i="1"/>
  <c r="Z11" i="1"/>
  <c r="AA11" i="1"/>
  <c r="AB11" i="1"/>
  <c r="AC11" i="1"/>
  <c r="AD11" i="1"/>
  <c r="AE11" i="1"/>
  <c r="AF11" i="1"/>
  <c r="AG11" i="1"/>
  <c r="AH11" i="1"/>
  <c r="AI11" i="1"/>
  <c r="AJ11" i="1"/>
  <c r="AK11" i="1"/>
  <c r="Z12" i="1"/>
  <c r="AA12" i="1"/>
  <c r="AB12" i="1"/>
  <c r="AC12" i="1"/>
  <c r="AD12" i="1"/>
  <c r="AE12" i="1"/>
  <c r="AF12" i="1"/>
  <c r="AG12" i="1"/>
  <c r="AH12" i="1"/>
  <c r="AI12" i="1"/>
  <c r="AJ12" i="1"/>
  <c r="AK12" i="1"/>
  <c r="Z13" i="1"/>
  <c r="AA13" i="1"/>
  <c r="AB13" i="1"/>
  <c r="AC13" i="1"/>
  <c r="AD13" i="1"/>
  <c r="AE13" i="1"/>
  <c r="AF13" i="1"/>
  <c r="AG13" i="1"/>
  <c r="AH13" i="1"/>
  <c r="AI13" i="1"/>
  <c r="AJ13" i="1"/>
  <c r="AK13" i="1"/>
  <c r="Z14" i="1"/>
  <c r="AA14" i="1"/>
  <c r="AB14" i="1"/>
  <c r="AC14" i="1"/>
  <c r="AD14" i="1"/>
  <c r="AE14" i="1"/>
  <c r="AF14" i="1"/>
  <c r="AG14" i="1"/>
  <c r="AH14" i="1"/>
  <c r="AI14" i="1"/>
  <c r="AJ14" i="1"/>
  <c r="AK14" i="1"/>
  <c r="Z15" i="1"/>
  <c r="AA15" i="1"/>
  <c r="AB15" i="1"/>
  <c r="AC15" i="1"/>
  <c r="AD15" i="1"/>
  <c r="AE15" i="1"/>
  <c r="AF15" i="1"/>
  <c r="AG15" i="1"/>
  <c r="AH15" i="1"/>
  <c r="AI15" i="1"/>
  <c r="AJ15" i="1"/>
  <c r="AK15" i="1"/>
  <c r="Z16" i="1"/>
  <c r="AA16" i="1"/>
  <c r="AB16" i="1"/>
  <c r="AC16" i="1"/>
  <c r="AD16" i="1"/>
  <c r="AE16" i="1"/>
  <c r="AF16" i="1"/>
  <c r="AG16" i="1"/>
  <c r="AH16" i="1"/>
  <c r="AI16" i="1"/>
  <c r="AJ16" i="1"/>
  <c r="AK16" i="1"/>
  <c r="Z17" i="1"/>
  <c r="AA17" i="1"/>
  <c r="AB17" i="1"/>
  <c r="AC17" i="1"/>
  <c r="AD17" i="1"/>
  <c r="AE17" i="1"/>
  <c r="AF17" i="1"/>
  <c r="AG17" i="1"/>
  <c r="AH17" i="1"/>
  <c r="AI17" i="1"/>
  <c r="AJ17" i="1"/>
  <c r="AK17" i="1"/>
  <c r="Z18" i="1"/>
  <c r="AA18" i="1"/>
  <c r="AB18" i="1"/>
  <c r="AC18" i="1"/>
  <c r="AD18" i="1"/>
  <c r="AE18" i="1"/>
  <c r="AF18" i="1"/>
  <c r="AG18" i="1"/>
  <c r="AH18" i="1"/>
  <c r="AI18" i="1"/>
  <c r="AJ18" i="1"/>
  <c r="AK18" i="1"/>
  <c r="Z19" i="1"/>
  <c r="AA19" i="1"/>
  <c r="AB19" i="1"/>
  <c r="AC19" i="1"/>
  <c r="AD19" i="1"/>
  <c r="AE19" i="1"/>
  <c r="AF19" i="1"/>
  <c r="AG19" i="1"/>
  <c r="AH19" i="1"/>
  <c r="AI19" i="1"/>
  <c r="AJ19" i="1"/>
  <c r="AK19" i="1"/>
  <c r="Z20" i="1"/>
  <c r="AA20" i="1"/>
  <c r="AB20" i="1"/>
  <c r="AC20" i="1"/>
  <c r="AD20" i="1"/>
  <c r="AE20" i="1"/>
  <c r="AF20" i="1"/>
  <c r="AG20" i="1"/>
  <c r="AH20" i="1"/>
  <c r="AI20" i="1"/>
  <c r="AJ20" i="1"/>
  <c r="AK20" i="1"/>
  <c r="Z21" i="1"/>
  <c r="AA21" i="1"/>
  <c r="AB21" i="1"/>
  <c r="AC21" i="1"/>
  <c r="AD21" i="1"/>
  <c r="AE21" i="1"/>
  <c r="AF21" i="1"/>
  <c r="AG21" i="1"/>
  <c r="AH21" i="1"/>
  <c r="AI21" i="1"/>
  <c r="AJ21" i="1"/>
  <c r="AK21" i="1"/>
  <c r="Z22" i="1"/>
  <c r="AA22" i="1"/>
  <c r="AB22" i="1"/>
  <c r="AC22" i="1"/>
  <c r="AD22" i="1"/>
  <c r="AE22" i="1"/>
  <c r="AF22" i="1"/>
  <c r="AG22" i="1"/>
  <c r="AH22" i="1"/>
  <c r="AI22" i="1"/>
  <c r="AJ22" i="1"/>
  <c r="AK22" i="1"/>
  <c r="Z23" i="1"/>
  <c r="AA23" i="1"/>
  <c r="AB23" i="1"/>
  <c r="AC23" i="1"/>
  <c r="AD23" i="1"/>
  <c r="AE23" i="1"/>
  <c r="AF23" i="1"/>
  <c r="AG23" i="1"/>
  <c r="AH23" i="1"/>
  <c r="AI23" i="1"/>
  <c r="AJ23" i="1"/>
  <c r="AK23" i="1"/>
  <c r="Z24" i="1"/>
  <c r="AA24" i="1"/>
  <c r="AB24" i="1"/>
  <c r="AC24" i="1"/>
  <c r="AD24" i="1"/>
  <c r="AE24" i="1"/>
  <c r="AF24" i="1"/>
  <c r="AG24" i="1"/>
  <c r="AH24" i="1"/>
  <c r="AI24" i="1"/>
  <c r="AJ24" i="1"/>
  <c r="AK24" i="1"/>
  <c r="Z25" i="1"/>
  <c r="AA25" i="1"/>
  <c r="AB25" i="1"/>
  <c r="AC25" i="1"/>
  <c r="AD25" i="1"/>
  <c r="AE25" i="1"/>
  <c r="AF25" i="1"/>
  <c r="AG25" i="1"/>
  <c r="AH25" i="1"/>
  <c r="AI25" i="1"/>
  <c r="AJ25" i="1"/>
  <c r="AK25" i="1"/>
  <c r="Z26" i="1"/>
  <c r="AA26" i="1"/>
  <c r="AB26" i="1"/>
  <c r="AC26" i="1"/>
  <c r="AD26" i="1"/>
  <c r="AE26" i="1"/>
  <c r="AF26" i="1"/>
  <c r="AG26" i="1"/>
  <c r="AH26" i="1"/>
  <c r="AI26" i="1"/>
  <c r="AJ26" i="1"/>
  <c r="AK26" i="1"/>
  <c r="Z27" i="1"/>
  <c r="AA27" i="1"/>
  <c r="AB27" i="1"/>
  <c r="AC27" i="1"/>
  <c r="AD27" i="1"/>
  <c r="AE27" i="1"/>
  <c r="AF27" i="1"/>
  <c r="AG27" i="1"/>
  <c r="AH27" i="1"/>
  <c r="AI27" i="1"/>
  <c r="AJ27" i="1"/>
  <c r="AK27" i="1"/>
  <c r="Z28" i="1"/>
  <c r="AA28" i="1"/>
  <c r="AB28" i="1"/>
  <c r="AC28" i="1"/>
  <c r="AD28" i="1"/>
  <c r="AE28" i="1"/>
  <c r="AF28" i="1"/>
  <c r="AG28" i="1"/>
  <c r="AH28" i="1"/>
  <c r="AI28" i="1"/>
  <c r="AJ28" i="1"/>
  <c r="AK28" i="1"/>
  <c r="Z29" i="1"/>
  <c r="AA29" i="1"/>
  <c r="AB29" i="1"/>
  <c r="AC29" i="1"/>
  <c r="AD29" i="1"/>
  <c r="AE29" i="1"/>
  <c r="AF29" i="1"/>
  <c r="AG29" i="1"/>
  <c r="AH29" i="1"/>
  <c r="AI29" i="1"/>
  <c r="AJ29" i="1"/>
  <c r="AK29" i="1"/>
  <c r="Z30" i="1"/>
  <c r="AA30" i="1"/>
  <c r="AB30" i="1"/>
  <c r="AC30" i="1"/>
  <c r="AD30" i="1"/>
  <c r="AE30" i="1"/>
  <c r="AF30" i="1"/>
  <c r="AG30" i="1"/>
  <c r="AH30" i="1"/>
  <c r="AI30" i="1"/>
  <c r="AJ30" i="1"/>
  <c r="AK30" i="1"/>
  <c r="Z31" i="1"/>
  <c r="AA31" i="1"/>
  <c r="AB31" i="1"/>
  <c r="AC31" i="1"/>
  <c r="AD31" i="1"/>
  <c r="AE31" i="1"/>
  <c r="AF31" i="1"/>
  <c r="AG31" i="1"/>
  <c r="AH31" i="1"/>
  <c r="AI31" i="1"/>
  <c r="AJ31" i="1"/>
  <c r="AK31" i="1"/>
  <c r="Z32" i="1"/>
  <c r="AA32" i="1"/>
  <c r="AB32" i="1"/>
  <c r="AC32" i="1"/>
  <c r="AD32" i="1"/>
  <c r="AE32" i="1"/>
  <c r="AF32" i="1"/>
  <c r="AG32" i="1"/>
  <c r="AH32" i="1"/>
  <c r="AI32" i="1"/>
  <c r="AJ32" i="1"/>
  <c r="AK32" i="1"/>
  <c r="Y6" i="1"/>
  <c r="Y7" i="1"/>
  <c r="Y8" i="1"/>
  <c r="Y9" i="1"/>
  <c r="Y10" i="1"/>
  <c r="Y11" i="1"/>
  <c r="Y12" i="1"/>
  <c r="Y13" i="1"/>
  <c r="Y14" i="1"/>
  <c r="Y15" i="1"/>
  <c r="Y16" i="1"/>
  <c r="Y17" i="1"/>
  <c r="Y18" i="1"/>
  <c r="Y19" i="1"/>
  <c r="Y20" i="1"/>
  <c r="Y21" i="1"/>
  <c r="Y22" i="1"/>
  <c r="Y23" i="1"/>
  <c r="Y24" i="1"/>
  <c r="Y25" i="1"/>
  <c r="Y26" i="1"/>
  <c r="Y27" i="1"/>
  <c r="Y28" i="1"/>
  <c r="Y29" i="1"/>
  <c r="Y30" i="1"/>
  <c r="Y31" i="1"/>
  <c r="Y32" i="1"/>
  <c r="Y5" i="1"/>
  <c r="M35" i="1"/>
  <c r="M34" i="1" s="1"/>
  <c r="N35" i="1"/>
  <c r="N34" i="1" s="1"/>
  <c r="O35" i="1"/>
  <c r="O34" i="1" s="1"/>
  <c r="P35" i="1"/>
  <c r="P34" i="1" s="1"/>
  <c r="Q35" i="1"/>
  <c r="Q34" i="1" s="1"/>
  <c r="R35" i="1"/>
  <c r="R34" i="1" s="1"/>
  <c r="S35" i="1"/>
  <c r="S34" i="1" s="1"/>
  <c r="T35" i="1"/>
  <c r="T34" i="1" s="1"/>
  <c r="U35" i="1"/>
  <c r="U34" i="1" s="1"/>
  <c r="V35" i="1"/>
  <c r="V34" i="1" s="1"/>
  <c r="W35" i="1"/>
  <c r="W34" i="1" s="1"/>
  <c r="X35" i="1"/>
  <c r="X34" i="1" s="1"/>
  <c r="M36" i="1"/>
  <c r="N36" i="1"/>
  <c r="O36" i="1"/>
  <c r="P36" i="1"/>
  <c r="Q36" i="1"/>
  <c r="R36" i="1"/>
  <c r="S36" i="1"/>
  <c r="T36" i="1"/>
  <c r="U36" i="1"/>
  <c r="V36" i="1"/>
  <c r="W36" i="1"/>
  <c r="X36" i="1"/>
  <c r="L36" i="1"/>
  <c r="J6" i="1"/>
  <c r="K6" i="1"/>
  <c r="J7" i="1"/>
  <c r="K7" i="1"/>
  <c r="J8" i="1"/>
  <c r="K8"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K5" i="1"/>
  <c r="J5" i="1"/>
  <c r="AI33" i="6" l="1"/>
  <c r="AI35" i="6" s="1"/>
  <c r="AI36" i="6" s="1"/>
  <c r="AH33" i="6"/>
  <c r="AH35" i="6" s="1"/>
  <c r="AH36" i="6" s="1"/>
  <c r="AT29" i="6"/>
  <c r="AT30" i="6" s="1"/>
  <c r="AH32" i="6" s="1"/>
  <c r="AA33" i="6"/>
  <c r="AA35" i="6" s="1"/>
  <c r="AA36" i="6" s="1"/>
  <c r="AM29" i="6"/>
  <c r="AM30" i="6" s="1"/>
  <c r="AA32" i="6" s="1"/>
  <c r="Y33" i="6"/>
  <c r="Y35" i="6" s="1"/>
  <c r="Y36" i="6" s="1"/>
  <c r="AS29" i="6"/>
  <c r="AS30" i="6" s="1"/>
  <c r="AG32" i="6" s="1"/>
  <c r="AG33" i="6" s="1"/>
  <c r="AG35" i="6" s="1"/>
  <c r="AG36" i="6" s="1"/>
  <c r="AR29" i="6"/>
  <c r="AR30" i="6" s="1"/>
  <c r="AF32" i="6" s="1"/>
  <c r="AF33" i="6" s="1"/>
  <c r="AF35" i="6" s="1"/>
  <c r="AU29" i="6"/>
  <c r="AU30" i="6" s="1"/>
  <c r="AI32" i="6" s="1"/>
  <c r="AJ29" i="6"/>
  <c r="AJ30" i="6" s="1"/>
  <c r="X32" i="6" s="1"/>
  <c r="X33" i="6" s="1"/>
  <c r="X35" i="6" s="1"/>
  <c r="AT30" i="5"/>
  <c r="AT31" i="5" s="1"/>
  <c r="AU30" i="5"/>
  <c r="AU31" i="5" s="1"/>
  <c r="AK30" i="5"/>
  <c r="AK31" i="5" s="1"/>
  <c r="AS30" i="5"/>
  <c r="AS31" i="5" s="1"/>
  <c r="AR30" i="5"/>
  <c r="AR31" i="5" s="1"/>
  <c r="AJ30" i="5"/>
  <c r="AJ31" i="5" s="1"/>
  <c r="AR31" i="4"/>
  <c r="AR32" i="4" s="1"/>
  <c r="AF34" i="4" s="1"/>
  <c r="AF35" i="4" s="1"/>
  <c r="AF37" i="4" s="1"/>
  <c r="AF38" i="4" s="1"/>
  <c r="AJ31" i="4"/>
  <c r="AJ32" i="4" s="1"/>
  <c r="AC37" i="3"/>
  <c r="AC39" i="3" s="1"/>
  <c r="AC40" i="3" s="1"/>
  <c r="AR33" i="3"/>
  <c r="AR34" i="3" s="1"/>
  <c r="AF36" i="3" s="1"/>
  <c r="AF37" i="3" s="1"/>
  <c r="AF39" i="3" s="1"/>
  <c r="AF40" i="3" s="1"/>
  <c r="AD37" i="3"/>
  <c r="AD39" i="3" s="1"/>
  <c r="AD40" i="3" s="1"/>
  <c r="AH37" i="3"/>
  <c r="AH39" i="3" s="1"/>
  <c r="AH40" i="3" s="1"/>
  <c r="AI37" i="3"/>
  <c r="AI39" i="3" s="1"/>
  <c r="AI40" i="3" s="1"/>
  <c r="AE37" i="3"/>
  <c r="AE39" i="3" s="1"/>
  <c r="AE40" i="3" s="1"/>
  <c r="AJ33" i="3"/>
  <c r="AJ34" i="3" s="1"/>
  <c r="X36" i="3" s="1"/>
  <c r="X37" i="3" s="1"/>
  <c r="X39" i="3" s="1"/>
  <c r="X40" i="3" s="1"/>
  <c r="AK33" i="3"/>
  <c r="AK34" i="3" s="1"/>
  <c r="Y36" i="3" s="1"/>
  <c r="Y37" i="3" s="1"/>
  <c r="Y39" i="3" s="1"/>
  <c r="Y40" i="3" s="1"/>
  <c r="AG37" i="3"/>
  <c r="AG39" i="3" s="1"/>
  <c r="AG40" i="3" s="1"/>
  <c r="AL33" i="3"/>
  <c r="AL34" i="3" s="1"/>
  <c r="Z36" i="3" s="1"/>
  <c r="Z37" i="3" s="1"/>
  <c r="Z39" i="3" s="1"/>
  <c r="Z40" i="3" s="1"/>
  <c r="AM33" i="3"/>
  <c r="AM34" i="3" s="1"/>
  <c r="AA36" i="3" s="1"/>
  <c r="AA37" i="3" s="1"/>
  <c r="AA39" i="3" s="1"/>
  <c r="AA40" i="3" s="1"/>
  <c r="AN33" i="3"/>
  <c r="AN34" i="3" s="1"/>
  <c r="AB36" i="3" s="1"/>
  <c r="AB37" i="3" s="1"/>
  <c r="AB39" i="3" s="1"/>
  <c r="AB40" i="3" s="1"/>
  <c r="AO33" i="3"/>
  <c r="AO34" i="3" s="1"/>
  <c r="AC36" i="3" s="1"/>
  <c r="AG37" i="2"/>
  <c r="AG39" i="2" s="1"/>
  <c r="AG40" i="2" s="1"/>
  <c r="AF37" i="2"/>
  <c r="AF39" i="2" s="1"/>
  <c r="AF40" i="2" s="1"/>
  <c r="AA37" i="2"/>
  <c r="AA39" i="2" s="1"/>
  <c r="AA40" i="2" s="1"/>
  <c r="Y37" i="2"/>
  <c r="Y39" i="2" s="1"/>
  <c r="Y40" i="2" s="1"/>
  <c r="AI37" i="2"/>
  <c r="AI39" i="2" s="1"/>
  <c r="AI40" i="2" s="1"/>
  <c r="AH37" i="2"/>
  <c r="AH39" i="2" s="1"/>
  <c r="AH40" i="2" s="1"/>
  <c r="AG39" i="1"/>
  <c r="AG41" i="1" s="1"/>
  <c r="AG42" i="1" s="1"/>
  <c r="AF39" i="1"/>
  <c r="AF41" i="1" s="1"/>
  <c r="AF42" i="1" s="1"/>
  <c r="AE39" i="1"/>
  <c r="AE41" i="1" s="1"/>
  <c r="AE42" i="1" s="1"/>
  <c r="AD39" i="1"/>
  <c r="AD41" i="1" s="1"/>
  <c r="AD42" i="1" s="1"/>
  <c r="AI39" i="1"/>
  <c r="AI41" i="1" s="1"/>
  <c r="AI42" i="1" s="1"/>
  <c r="AH39" i="1"/>
  <c r="AH41" i="1" s="1"/>
  <c r="AH42" i="1" s="1"/>
  <c r="AA39" i="1"/>
  <c r="AA41" i="1" s="1"/>
  <c r="AA42" i="1" s="1"/>
  <c r="AK39" i="1"/>
  <c r="AK41" i="1" s="1"/>
  <c r="AK42" i="1" s="1"/>
  <c r="AJ39" i="1"/>
  <c r="AJ41" i="1" s="1"/>
  <c r="AJ42" i="1" s="1"/>
  <c r="W29" i="6" l="1"/>
  <c r="W28" i="6" s="1"/>
  <c r="V29" i="6"/>
  <c r="U29" i="6"/>
  <c r="U28" i="6" s="1"/>
  <c r="T29" i="6"/>
  <c r="S29" i="6"/>
  <c r="R29" i="6"/>
  <c r="R28" i="6" s="1"/>
  <c r="Q29" i="6"/>
  <c r="Q28" i="6" s="1"/>
  <c r="P29" i="6"/>
  <c r="O29" i="6"/>
  <c r="N29" i="6"/>
  <c r="N28" i="6" s="1"/>
  <c r="M29" i="6"/>
  <c r="L29" i="6"/>
  <c r="V28" i="6"/>
  <c r="S28" i="6"/>
  <c r="O28" i="6"/>
  <c r="L28" i="6" l="1"/>
  <c r="M28" i="6"/>
  <c r="P28" i="6"/>
  <c r="T28" i="6"/>
  <c r="W30" i="5" l="1"/>
  <c r="W29" i="5" s="1"/>
  <c r="V30" i="5"/>
  <c r="U30" i="5"/>
  <c r="T30" i="5"/>
  <c r="S30" i="5"/>
  <c r="S29" i="5" s="1"/>
  <c r="R30" i="5"/>
  <c r="Q30" i="5"/>
  <c r="P30" i="5"/>
  <c r="P29" i="5" s="1"/>
  <c r="O30" i="5"/>
  <c r="O29" i="5" s="1"/>
  <c r="N30" i="5"/>
  <c r="N29" i="5" s="1"/>
  <c r="M30" i="5"/>
  <c r="M29" i="5" s="1"/>
  <c r="L30" i="5"/>
  <c r="L29" i="5" s="1"/>
  <c r="V29" i="5"/>
  <c r="Q29" i="5" l="1"/>
  <c r="R29" i="5"/>
  <c r="T29" i="5"/>
  <c r="U29" i="5"/>
  <c r="W31" i="4" l="1"/>
  <c r="W30" i="4" s="1"/>
  <c r="V31" i="4"/>
  <c r="U31" i="4"/>
  <c r="U30" i="4" s="1"/>
  <c r="T31" i="4"/>
  <c r="S31" i="4"/>
  <c r="R31" i="4"/>
  <c r="Q31" i="4"/>
  <c r="P31" i="4"/>
  <c r="O31" i="4"/>
  <c r="N31" i="4"/>
  <c r="M31" i="4"/>
  <c r="L31" i="4"/>
  <c r="AU7" i="4" l="1"/>
  <c r="AI5" i="4"/>
  <c r="AI9" i="4"/>
  <c r="AU5" i="4"/>
  <c r="AI18" i="4"/>
  <c r="AU11" i="4"/>
  <c r="AU22" i="4"/>
  <c r="AU20" i="4"/>
  <c r="AI12" i="4"/>
  <c r="AI16" i="4"/>
  <c r="AU16" i="4"/>
  <c r="AU23" i="4"/>
  <c r="AI20" i="4"/>
  <c r="AI21" i="4"/>
  <c r="AI23" i="4"/>
  <c r="AU12" i="4"/>
  <c r="AI28" i="4"/>
  <c r="AU9" i="4"/>
  <c r="AI6" i="4"/>
  <c r="AI14" i="4"/>
  <c r="AI25" i="4"/>
  <c r="AU21" i="4"/>
  <c r="AU28" i="4"/>
  <c r="AI7" i="4"/>
  <c r="AU14" i="4"/>
  <c r="AU25" i="4"/>
  <c r="AI11" i="4"/>
  <c r="AI22" i="4"/>
  <c r="AU18" i="4"/>
  <c r="AU6" i="4"/>
  <c r="V30" i="4"/>
  <c r="AS25" i="4"/>
  <c r="AS9" i="4"/>
  <c r="AS22" i="4"/>
  <c r="AS6" i="4"/>
  <c r="AS16" i="4"/>
  <c r="AG7" i="4"/>
  <c r="AS13" i="4"/>
  <c r="AG23" i="4"/>
  <c r="AG14" i="4"/>
  <c r="AG11" i="4"/>
  <c r="AS7" i="4"/>
  <c r="AS23" i="4"/>
  <c r="AS18" i="4"/>
  <c r="AG9" i="4"/>
  <c r="AG22" i="4"/>
  <c r="AS12" i="4"/>
  <c r="AS15" i="4"/>
  <c r="AG6" i="4"/>
  <c r="AG16" i="4"/>
  <c r="AG13" i="4"/>
  <c r="AS14" i="4"/>
  <c r="AS11" i="4"/>
  <c r="AG18" i="4"/>
  <c r="AG12" i="4"/>
  <c r="AG15" i="4"/>
  <c r="AG25" i="4"/>
  <c r="N30" i="4"/>
  <c r="O30" i="4"/>
  <c r="Q30" i="4"/>
  <c r="R30" i="4"/>
  <c r="M30" i="4"/>
  <c r="S30" i="4"/>
  <c r="L30" i="4"/>
  <c r="T30" i="4"/>
  <c r="P30" i="4"/>
  <c r="AI30" i="4" l="1"/>
  <c r="AI32" i="4" s="1"/>
  <c r="AU30" i="4"/>
  <c r="AT7" i="4"/>
  <c r="AH21" i="4"/>
  <c r="AT15" i="4"/>
  <c r="AH11" i="4"/>
  <c r="AT21" i="4"/>
  <c r="AT18" i="4"/>
  <c r="AT11" i="4"/>
  <c r="AH7" i="4"/>
  <c r="AH18" i="4"/>
  <c r="AT23" i="4"/>
  <c r="AH23" i="4"/>
  <c r="AH15" i="4"/>
  <c r="AG30" i="4"/>
  <c r="AG32" i="4" s="1"/>
  <c r="AS30" i="4"/>
  <c r="AQ17" i="4"/>
  <c r="AE12" i="4"/>
  <c r="AQ20" i="4"/>
  <c r="AE26" i="4"/>
  <c r="AQ12" i="4"/>
  <c r="AE18" i="4"/>
  <c r="AQ6" i="4"/>
  <c r="AQ23" i="4"/>
  <c r="AE21" i="4"/>
  <c r="AQ26" i="4"/>
  <c r="AE10" i="4"/>
  <c r="AE11" i="4"/>
  <c r="AE22" i="4"/>
  <c r="AQ27" i="4"/>
  <c r="AE5" i="4"/>
  <c r="AE8" i="4"/>
  <c r="AQ19" i="4"/>
  <c r="AE14" i="4"/>
  <c r="AE25" i="4"/>
  <c r="AE17" i="4"/>
  <c r="AQ28" i="4"/>
  <c r="AE6" i="4"/>
  <c r="AE23" i="4"/>
  <c r="AQ18" i="4"/>
  <c r="AE13" i="4"/>
  <c r="AE16" i="4"/>
  <c r="AE24" i="4"/>
  <c r="AQ21" i="4"/>
  <c r="AE27" i="4"/>
  <c r="AQ10" i="4"/>
  <c r="AE19" i="4"/>
  <c r="AQ13" i="4"/>
  <c r="AQ16" i="4"/>
  <c r="AQ24" i="4"/>
  <c r="AQ11" i="4"/>
  <c r="AQ22" i="4"/>
  <c r="AE28" i="4"/>
  <c r="AQ5" i="4"/>
  <c r="AQ8" i="4"/>
  <c r="AQ14" i="4"/>
  <c r="AQ25" i="4"/>
  <c r="AE20" i="4"/>
  <c r="AP10" i="4"/>
  <c r="AP15" i="4"/>
  <c r="AP27" i="4"/>
  <c r="AD10" i="4"/>
  <c r="AD15" i="4"/>
  <c r="AD27" i="4"/>
  <c r="AP13" i="4"/>
  <c r="AD13" i="4"/>
  <c r="AP8" i="4"/>
  <c r="AP18" i="4"/>
  <c r="AD8" i="4"/>
  <c r="AD18" i="4"/>
  <c r="AP11" i="4"/>
  <c r="AP16" i="4"/>
  <c r="AD11" i="4"/>
  <c r="AD16" i="4"/>
  <c r="AP14" i="4"/>
  <c r="AP26" i="4"/>
  <c r="AD14" i="4"/>
  <c r="AD26" i="4"/>
  <c r="AP9" i="4"/>
  <c r="AP19" i="4"/>
  <c r="AD9" i="4"/>
  <c r="AD19" i="4"/>
  <c r="AP12" i="4"/>
  <c r="AP24" i="4"/>
  <c r="AD12" i="4"/>
  <c r="AD24" i="4"/>
  <c r="AP7" i="4"/>
  <c r="AP17" i="4"/>
  <c r="AD7" i="4"/>
  <c r="AD17" i="4"/>
  <c r="AP22" i="4"/>
  <c r="AD22" i="4"/>
  <c r="AP5" i="4"/>
  <c r="AP20" i="4"/>
  <c r="AD5" i="4"/>
  <c r="AD20" i="4"/>
  <c r="AP25" i="4"/>
  <c r="AD25" i="4"/>
  <c r="AP23" i="4"/>
  <c r="AP28" i="4"/>
  <c r="AD23" i="4"/>
  <c r="AD28" i="4"/>
  <c r="AP6" i="4"/>
  <c r="AP21" i="4"/>
  <c r="AD6" i="4"/>
  <c r="AD21" i="4"/>
  <c r="AC13" i="4"/>
  <c r="AO18" i="4"/>
  <c r="AO9" i="4"/>
  <c r="AO20" i="4"/>
  <c r="AC11" i="4"/>
  <c r="AC26" i="4"/>
  <c r="AO7" i="4"/>
  <c r="AO16" i="4"/>
  <c r="AC24" i="4"/>
  <c r="AC22" i="4"/>
  <c r="AO14" i="4"/>
  <c r="AC9" i="4"/>
  <c r="AC20" i="4"/>
  <c r="AO5" i="4"/>
  <c r="AO12" i="4"/>
  <c r="AO27" i="4"/>
  <c r="AC7" i="4"/>
  <c r="AC16" i="4"/>
  <c r="AC18" i="4"/>
  <c r="AO25" i="4"/>
  <c r="AO10" i="4"/>
  <c r="AO19" i="4"/>
  <c r="AC25" i="4"/>
  <c r="AO8" i="4"/>
  <c r="AO17" i="4"/>
  <c r="AC10" i="4"/>
  <c r="AO15" i="4"/>
  <c r="AC21" i="4"/>
  <c r="AC23" i="4"/>
  <c r="AO6" i="4"/>
  <c r="AO28" i="4"/>
  <c r="AC19" i="4"/>
  <c r="AO13" i="4"/>
  <c r="AC8" i="4"/>
  <c r="AC17" i="4"/>
  <c r="AO11" i="4"/>
  <c r="AO26" i="4"/>
  <c r="AO24" i="4"/>
  <c r="AC15" i="4"/>
  <c r="AC6" i="4"/>
  <c r="AC28" i="4"/>
  <c r="AC14" i="4"/>
  <c r="AO21" i="4"/>
  <c r="AO23" i="4"/>
  <c r="AC5" i="4"/>
  <c r="AC12" i="4"/>
  <c r="AC27" i="4"/>
  <c r="AO22" i="4"/>
  <c r="AN27" i="4"/>
  <c r="AB17" i="4"/>
  <c r="AN15" i="4"/>
  <c r="AN19" i="4"/>
  <c r="AB27" i="4"/>
  <c r="AB15" i="4"/>
  <c r="AB19" i="4"/>
  <c r="AN17" i="4"/>
  <c r="AB11" i="4"/>
  <c r="AN11" i="4"/>
  <c r="AB7" i="4"/>
  <c r="AN14" i="4"/>
  <c r="AB20" i="4"/>
  <c r="AN20" i="4"/>
  <c r="AN10" i="4"/>
  <c r="AB8" i="4"/>
  <c r="AN8" i="4"/>
  <c r="AN7" i="4"/>
  <c r="AB9" i="4"/>
  <c r="AN9" i="4"/>
  <c r="AB16" i="4"/>
  <c r="AB24" i="4"/>
  <c r="AB26" i="4"/>
  <c r="AB28" i="4"/>
  <c r="AN16" i="4"/>
  <c r="AN24" i="4"/>
  <c r="AN26" i="4"/>
  <c r="AN28" i="4"/>
  <c r="AB14" i="4"/>
  <c r="AB10" i="4"/>
  <c r="AM28" i="4"/>
  <c r="AA7" i="4"/>
  <c r="AM6" i="4"/>
  <c r="AA19" i="4"/>
  <c r="AA6" i="4"/>
  <c r="AM9" i="4"/>
  <c r="AM13" i="4"/>
  <c r="AA10" i="4"/>
  <c r="AA22" i="4"/>
  <c r="AA24" i="4"/>
  <c r="AM10" i="4"/>
  <c r="AM16" i="4"/>
  <c r="AA9" i="4"/>
  <c r="AA11" i="4"/>
  <c r="AA13" i="4"/>
  <c r="AM22" i="4"/>
  <c r="AM7" i="4"/>
  <c r="AA28" i="4"/>
  <c r="AM24" i="4"/>
  <c r="AM11" i="4"/>
  <c r="AA16" i="4"/>
  <c r="AM19" i="4"/>
  <c r="AL21" i="4"/>
  <c r="Z21" i="4"/>
  <c r="Z25" i="4"/>
  <c r="AL25" i="4"/>
  <c r="Z10" i="4"/>
  <c r="Z12" i="4"/>
  <c r="Z27" i="4"/>
  <c r="AL10" i="4"/>
  <c r="AL12" i="4"/>
  <c r="AL27" i="4"/>
  <c r="Z14" i="4"/>
  <c r="AL14" i="4"/>
  <c r="Z18" i="4"/>
  <c r="AL18" i="4"/>
  <c r="Z7" i="4"/>
  <c r="Z22" i="4"/>
  <c r="AL7" i="4"/>
  <c r="AL22" i="4"/>
  <c r="AK25" i="4"/>
  <c r="AK7" i="4"/>
  <c r="AK16" i="4"/>
  <c r="Y16" i="4"/>
  <c r="Y11" i="4"/>
  <c r="AK21" i="4"/>
  <c r="AK12" i="4"/>
  <c r="Y24" i="4"/>
  <c r="Y6" i="4"/>
  <c r="Y21" i="4"/>
  <c r="Y12" i="4"/>
  <c r="AK6" i="4"/>
  <c r="AK11" i="4"/>
  <c r="Y25" i="4"/>
  <c r="AK24" i="4"/>
  <c r="AK15" i="4"/>
  <c r="Y7" i="4"/>
  <c r="Y15" i="4"/>
  <c r="W33" i="2"/>
  <c r="W32" i="2" s="1"/>
  <c r="V33" i="2"/>
  <c r="V32" i="2" s="1"/>
  <c r="U33" i="2"/>
  <c r="U32" i="2" s="1"/>
  <c r="T33" i="2"/>
  <c r="S33" i="2"/>
  <c r="R33" i="2"/>
  <c r="Q33" i="2"/>
  <c r="P33" i="2"/>
  <c r="O33" i="2"/>
  <c r="N33" i="2"/>
  <c r="N32" i="2" s="1"/>
  <c r="M33" i="2"/>
  <c r="L33" i="2"/>
  <c r="L32" i="2" s="1"/>
  <c r="T32" i="2"/>
  <c r="AU31" i="4" l="1"/>
  <c r="AU32" i="4" s="1"/>
  <c r="AI34" i="4" s="1"/>
  <c r="AI35" i="4" s="1"/>
  <c r="AI37" i="4" s="1"/>
  <c r="AI38" i="4" s="1"/>
  <c r="AH30" i="4"/>
  <c r="AH32" i="4" s="1"/>
  <c r="AT30" i="4"/>
  <c r="AT31" i="4" s="1"/>
  <c r="AT32" i="4" s="1"/>
  <c r="AH34" i="4" s="1"/>
  <c r="AH35" i="4" s="1"/>
  <c r="AH37" i="4" s="1"/>
  <c r="AH38" i="4" s="1"/>
  <c r="AS31" i="4"/>
  <c r="AS32" i="4" s="1"/>
  <c r="AG34" i="4" s="1"/>
  <c r="AG35" i="4" s="1"/>
  <c r="AG37" i="4" s="1"/>
  <c r="AG38" i="4" s="1"/>
  <c r="AQ30" i="4"/>
  <c r="AE30" i="4"/>
  <c r="AE32" i="4" s="1"/>
  <c r="AQ31" i="4" s="1"/>
  <c r="AQ32" i="4" s="1"/>
  <c r="AE34" i="4" s="1"/>
  <c r="AE35" i="4" s="1"/>
  <c r="AE37" i="4" s="1"/>
  <c r="AE38" i="4" s="1"/>
  <c r="AD30" i="4"/>
  <c r="AD32" i="4" s="1"/>
  <c r="AP30" i="4"/>
  <c r="AO30" i="4"/>
  <c r="AC30" i="4"/>
  <c r="AC32" i="4" s="1"/>
  <c r="AN30" i="4"/>
  <c r="AB30" i="4"/>
  <c r="AB32" i="4" s="1"/>
  <c r="AM30" i="4"/>
  <c r="AA30" i="4"/>
  <c r="AA32" i="4" s="1"/>
  <c r="AL30" i="4"/>
  <c r="Z30" i="4"/>
  <c r="Z32" i="4" s="1"/>
  <c r="Y30" i="4"/>
  <c r="Y32" i="4" s="1"/>
  <c r="AK30" i="4"/>
  <c r="AK31" i="4" s="1"/>
  <c r="AK32" i="4" s="1"/>
  <c r="Y34" i="4" s="1"/>
  <c r="Y35" i="4" s="1"/>
  <c r="Y37" i="4" s="1"/>
  <c r="Y38" i="4" s="1"/>
  <c r="AG5" i="2"/>
  <c r="AG8" i="2"/>
  <c r="AG11" i="2"/>
  <c r="AG16" i="2"/>
  <c r="AG19" i="2"/>
  <c r="AG25" i="2"/>
  <c r="AG20" i="2"/>
  <c r="AG9" i="2"/>
  <c r="AG29" i="2"/>
  <c r="AG12" i="2"/>
  <c r="AG18" i="2"/>
  <c r="AG21" i="2"/>
  <c r="AG10" i="2"/>
  <c r="AG24" i="2"/>
  <c r="AH30" i="2"/>
  <c r="AH25" i="2"/>
  <c r="AH9" i="2"/>
  <c r="AH18" i="2"/>
  <c r="AH27" i="2"/>
  <c r="AH21" i="2"/>
  <c r="AF16" i="2"/>
  <c r="AF19" i="2"/>
  <c r="AF25" i="2"/>
  <c r="AF28" i="2"/>
  <c r="AF20" i="2"/>
  <c r="AF9" i="2"/>
  <c r="AF21" i="2"/>
  <c r="AF17" i="2"/>
  <c r="AF24" i="2"/>
  <c r="AF11" i="2"/>
  <c r="AI27" i="2"/>
  <c r="AI19" i="2"/>
  <c r="AI10" i="2"/>
  <c r="AI30" i="2"/>
  <c r="AI16" i="2"/>
  <c r="AI11" i="2"/>
  <c r="AI20" i="2"/>
  <c r="AI23" i="2"/>
  <c r="AI6" i="2"/>
  <c r="AI26" i="2"/>
  <c r="AI9" i="2"/>
  <c r="AI29" i="2"/>
  <c r="AI12" i="2"/>
  <c r="AI5" i="2"/>
  <c r="AI25" i="2"/>
  <c r="AI18" i="2"/>
  <c r="Z16" i="2"/>
  <c r="Z9" i="2"/>
  <c r="Z29" i="2"/>
  <c r="Z11" i="2"/>
  <c r="Z24" i="2"/>
  <c r="Z6" i="2"/>
  <c r="Z10" i="2"/>
  <c r="Z28" i="2"/>
  <c r="Z19" i="2"/>
  <c r="Z12" i="2"/>
  <c r="Z14" i="2"/>
  <c r="X5" i="2"/>
  <c r="X6" i="2"/>
  <c r="X8" i="2"/>
  <c r="X16" i="2"/>
  <c r="X10" i="2"/>
  <c r="X17" i="2"/>
  <c r="X11" i="2"/>
  <c r="X18" i="2"/>
  <c r="X12" i="2"/>
  <c r="X15" i="2"/>
  <c r="X9" i="2"/>
  <c r="X19" i="2"/>
  <c r="X13" i="2"/>
  <c r="X20" i="2"/>
  <c r="X14" i="2"/>
  <c r="X21" i="2"/>
  <c r="X22" i="2"/>
  <c r="X23" i="2"/>
  <c r="X25" i="2"/>
  <c r="X7" i="2"/>
  <c r="X24" i="2"/>
  <c r="X26" i="2"/>
  <c r="X27" i="2"/>
  <c r="O32" i="2"/>
  <c r="P32" i="2"/>
  <c r="M32" i="2"/>
  <c r="Q32" i="2"/>
  <c r="R32" i="2"/>
  <c r="S32" i="2"/>
  <c r="AP31" i="4" l="1"/>
  <c r="AP32" i="4" s="1"/>
  <c r="AD34" i="4" s="1"/>
  <c r="AD35" i="4" s="1"/>
  <c r="AD37" i="4" s="1"/>
  <c r="AD38" i="4" s="1"/>
  <c r="AO31" i="4"/>
  <c r="AO32" i="4" s="1"/>
  <c r="AC34" i="4" s="1"/>
  <c r="AC35" i="4" s="1"/>
  <c r="AC37" i="4" s="1"/>
  <c r="AC38" i="4" s="1"/>
  <c r="AN31" i="4"/>
  <c r="AN32" i="4" s="1"/>
  <c r="AB34" i="4" s="1"/>
  <c r="AB35" i="4" s="1"/>
  <c r="AB37" i="4" s="1"/>
  <c r="AB38" i="4" s="1"/>
  <c r="AM31" i="4"/>
  <c r="AM32" i="4" s="1"/>
  <c r="AA34" i="4" s="1"/>
  <c r="AA35" i="4" s="1"/>
  <c r="AA37" i="4" s="1"/>
  <c r="AA38" i="4" s="1"/>
  <c r="AL31" i="4"/>
  <c r="AL32" i="4" s="1"/>
  <c r="Z34" i="4" s="1"/>
  <c r="Z35" i="4" s="1"/>
  <c r="Z37" i="4" s="1"/>
  <c r="Z38" i="4" s="1"/>
  <c r="AD22" i="2"/>
  <c r="AD8" i="2"/>
  <c r="AD5" i="2"/>
  <c r="AD25" i="2"/>
  <c r="AD28" i="2"/>
  <c r="AD17" i="2"/>
  <c r="AD6" i="2"/>
  <c r="AD26" i="2"/>
  <c r="AD9" i="2"/>
  <c r="AD29" i="2"/>
  <c r="AD12" i="2"/>
  <c r="AD15" i="2"/>
  <c r="AD18" i="2"/>
  <c r="AD21" i="2"/>
  <c r="AD24" i="2"/>
  <c r="AD7" i="2"/>
  <c r="AD27" i="2"/>
  <c r="AD20" i="2"/>
  <c r="AD23" i="2"/>
  <c r="AD10" i="2"/>
  <c r="AD30" i="2"/>
  <c r="AD16" i="2"/>
  <c r="AD19" i="2"/>
  <c r="AD11" i="2"/>
  <c r="AD14" i="2"/>
  <c r="AD13" i="2"/>
  <c r="AC5" i="2"/>
  <c r="AC25" i="2"/>
  <c r="AC8" i="2"/>
  <c r="AC17" i="2"/>
  <c r="AC28" i="2"/>
  <c r="AC11" i="2"/>
  <c r="AC20" i="2"/>
  <c r="AC9" i="2"/>
  <c r="AC29" i="2"/>
  <c r="AC12" i="2"/>
  <c r="AC15" i="2"/>
  <c r="AC18" i="2"/>
  <c r="AC21" i="2"/>
  <c r="AC24" i="2"/>
  <c r="AC7" i="2"/>
  <c r="AC27" i="2"/>
  <c r="AC10" i="2"/>
  <c r="AC30" i="2"/>
  <c r="AC23" i="2"/>
  <c r="AC6" i="2"/>
  <c r="AC26" i="2"/>
  <c r="AC13" i="2"/>
  <c r="AC22" i="2"/>
  <c r="AC16" i="2"/>
  <c r="AC19" i="2"/>
  <c r="AC14" i="2"/>
  <c r="AE19" i="2"/>
  <c r="AE8" i="2"/>
  <c r="AE22" i="2"/>
  <c r="AE5" i="2"/>
  <c r="AE25" i="2"/>
  <c r="AE28" i="2"/>
  <c r="AE23" i="2"/>
  <c r="AE15" i="2"/>
  <c r="AE6" i="2"/>
  <c r="AE26" i="2"/>
  <c r="AE12" i="2"/>
  <c r="AE18" i="2"/>
  <c r="AE24" i="2"/>
  <c r="AE17" i="2"/>
  <c r="AE20" i="2"/>
  <c r="AE7" i="2"/>
  <c r="AE27" i="2"/>
  <c r="AE10" i="2"/>
  <c r="AE30" i="2"/>
  <c r="AE13" i="2"/>
  <c r="AE16" i="2"/>
  <c r="AE11" i="2"/>
  <c r="AE14" i="2"/>
  <c r="Y16" i="2"/>
  <c r="Y24" i="2"/>
  <c r="Y11" i="2"/>
  <c r="Y6" i="2"/>
  <c r="Y17" i="2"/>
  <c r="Y8" i="2"/>
  <c r="Y19" i="2"/>
  <c r="Y21" i="2"/>
  <c r="Y9" i="2"/>
  <c r="Y29" i="2"/>
  <c r="Y12" i="2"/>
  <c r="Y25" i="2"/>
  <c r="AB23" i="2"/>
  <c r="AB14" i="2"/>
  <c r="AB5" i="2"/>
  <c r="AB7" i="2"/>
  <c r="AB18" i="2"/>
  <c r="AB15" i="2"/>
  <c r="AB8" i="2"/>
  <c r="AB30" i="2"/>
  <c r="AB12" i="2"/>
  <c r="AA14" i="2"/>
  <c r="AA16" i="2"/>
  <c r="AA18" i="2"/>
  <c r="AA20" i="2"/>
  <c r="AA11" i="2"/>
  <c r="AA22" i="2"/>
  <c r="AA29" i="2"/>
  <c r="AA15" i="2"/>
  <c r="AA6" i="2"/>
  <c r="AA10" i="2"/>
  <c r="AA21" i="2"/>
  <c r="AA7" i="2"/>
  <c r="L35" i="1"/>
  <c r="L34" i="1" s="1"/>
</calcChain>
</file>

<file path=xl/sharedStrings.xml><?xml version="1.0" encoding="utf-8"?>
<sst xmlns="http://schemas.openxmlformats.org/spreadsheetml/2006/main" count="2905" uniqueCount="609">
  <si>
    <r>
      <t>iv</t>
    </r>
    <r>
      <rPr>
        <vertAlign val="subscript"/>
        <sz val="11"/>
        <color theme="1"/>
        <rFont val="Calibri"/>
        <family val="2"/>
        <scheme val="minor"/>
      </rPr>
      <t>i</t>
    </r>
    <r>
      <rPr>
        <sz val="11"/>
        <color theme="1"/>
        <rFont val="Calibri"/>
        <family val="2"/>
        <scheme val="minor"/>
      </rPr>
      <t xml:space="preserve"> (Indication Value for individual indicator species for each of the specific evaluations)</t>
    </r>
  </si>
  <si>
    <t>n</t>
  </si>
  <si>
    <r>
      <t>Variance</t>
    </r>
    <r>
      <rPr>
        <vertAlign val="subscript"/>
        <sz val="11"/>
        <color theme="1"/>
        <rFont val="Calibri"/>
        <family val="2"/>
        <scheme val="minor"/>
      </rPr>
      <t>IIS</t>
    </r>
    <r>
      <rPr>
        <sz val="11"/>
        <color theme="1"/>
        <rFont val="Calibri"/>
        <family val="2"/>
        <scheme val="minor"/>
      </rPr>
      <t xml:space="preserve"> = Stdev</t>
    </r>
    <r>
      <rPr>
        <vertAlign val="superscript"/>
        <sz val="11"/>
        <color theme="1"/>
        <rFont val="Calibri"/>
        <family val="2"/>
        <scheme val="minor"/>
      </rPr>
      <t>2</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r>
      <rPr>
        <vertAlign val="superscript"/>
        <sz val="11"/>
        <color theme="1"/>
        <rFont val="Calibri"/>
        <family val="2"/>
        <scheme val="minor"/>
      </rPr>
      <t>2</t>
    </r>
  </si>
  <si>
    <t>Indicator species</t>
  </si>
  <si>
    <r>
      <t>R</t>
    </r>
    <r>
      <rPr>
        <b/>
        <vertAlign val="subscript"/>
        <sz val="14"/>
        <color theme="1"/>
        <rFont val="Calibri"/>
        <family val="2"/>
        <scheme val="minor"/>
      </rPr>
      <t>i</t>
    </r>
  </si>
  <si>
    <t>General quality</t>
  </si>
  <si>
    <t>Importance at national level</t>
  </si>
  <si>
    <t>Pressure indicator</t>
  </si>
  <si>
    <t>Recovery indicator</t>
  </si>
  <si>
    <t>Ecological functioning indicator</t>
  </si>
  <si>
    <t>Methodology of derivation</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</si>
  <si>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(testset 2012)</t>
    </r>
  </si>
  <si>
    <t>±stdev</t>
  </si>
  <si>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(testset 2012)</t>
    </r>
  </si>
  <si>
    <t>Characteristic species</t>
  </si>
  <si>
    <t>Increased hydrodynamics</t>
  </si>
  <si>
    <t>Increasing inundation time</t>
  </si>
  <si>
    <t>Ecological disturbance</t>
  </si>
  <si>
    <t>Seafloor disturbance</t>
  </si>
  <si>
    <t>Size potential</t>
  </si>
  <si>
    <t>Longevity</t>
  </si>
  <si>
    <t>Frequent recruits potential</t>
  </si>
  <si>
    <t>HD typical species</t>
  </si>
  <si>
    <t>Foodweb importance</t>
  </si>
  <si>
    <t>Habitat diversity importance</t>
  </si>
  <si>
    <t>Biological activation importance</t>
  </si>
  <si>
    <t>Surface area based</t>
  </si>
  <si>
    <r>
      <t>Assuming the use of standard (box)corer (0,078 or 0,0157 m</t>
    </r>
    <r>
      <rPr>
        <vertAlign val="superscript"/>
        <sz val="11"/>
        <color theme="1"/>
        <rFont val="Calibri"/>
        <family val="2"/>
        <scheme val="minor"/>
      </rPr>
      <t>2</t>
    </r>
    <r>
      <rPr>
        <sz val="11"/>
        <color theme="1"/>
        <rFont val="Calibri"/>
        <family val="2"/>
        <scheme val="minor"/>
      </rPr>
      <t>) and dredge (0,1 m</t>
    </r>
    <r>
      <rPr>
        <vertAlign val="superscript"/>
        <sz val="11"/>
        <color theme="1"/>
        <rFont val="Calibri"/>
        <family val="2"/>
        <scheme val="minor"/>
      </rPr>
      <t>2</t>
    </r>
    <r>
      <rPr>
        <sz val="11"/>
        <color theme="1"/>
        <rFont val="Calibri"/>
        <family val="2"/>
        <scheme val="minor"/>
      </rPr>
      <t>) or grab (1,06 m</t>
    </r>
    <r>
      <rPr>
        <vertAlign val="superscript"/>
        <sz val="11"/>
        <color theme="1"/>
        <rFont val="Calibri"/>
        <family val="2"/>
        <scheme val="minor"/>
      </rPr>
      <t>2</t>
    </r>
    <r>
      <rPr>
        <sz val="11"/>
        <color theme="1"/>
        <rFont val="Calibri"/>
        <family val="2"/>
        <scheme val="minor"/>
      </rPr>
      <t>)</t>
    </r>
  </si>
  <si>
    <t>F</t>
  </si>
  <si>
    <t>K</t>
  </si>
  <si>
    <t>M</t>
  </si>
  <si>
    <t>B</t>
  </si>
  <si>
    <t>A</t>
  </si>
  <si>
    <t>C</t>
  </si>
  <si>
    <t>D</t>
  </si>
  <si>
    <t>E</t>
  </si>
  <si>
    <t>J</t>
  </si>
  <si>
    <t>G</t>
  </si>
  <si>
    <t>H</t>
  </si>
  <si>
    <t>I</t>
  </si>
  <si>
    <t>Arenicola sp.</t>
  </si>
  <si>
    <t>((26,23*Z2.11) + (15,96*Z2.122) + (28,57*Z2.123) + (2,29*Z2.21) + (26,95*Z2.22)) / 100</t>
  </si>
  <si>
    <t>Bathyporeia pilosa</t>
  </si>
  <si>
    <t>Bathyporeia sarsi</t>
  </si>
  <si>
    <t>Carcinus maenas</t>
  </si>
  <si>
    <t xml:space="preserve">Cerastoderma edule </t>
  </si>
  <si>
    <t>Cirratulidae</t>
  </si>
  <si>
    <t>Corophium arenarium</t>
  </si>
  <si>
    <t xml:space="preserve">Echinocardium cordatum </t>
  </si>
  <si>
    <t>Fabulina fabula</t>
  </si>
  <si>
    <t xml:space="preserve">Hediste diversicolor </t>
  </si>
  <si>
    <t>Kurtiella bidentata</t>
  </si>
  <si>
    <t xml:space="preserve">Lanice conchilega </t>
  </si>
  <si>
    <t xml:space="preserve">Limecola balthica </t>
  </si>
  <si>
    <t>Littorina littorea</t>
  </si>
  <si>
    <t>Magelona johnstoni</t>
  </si>
  <si>
    <t>Melita palmata</t>
  </si>
  <si>
    <t>Mya arenaria</t>
  </si>
  <si>
    <t xml:space="preserve">Mytilus edulis </t>
  </si>
  <si>
    <t>Nephtys cirrosa</t>
  </si>
  <si>
    <t xml:space="preserve">Nephtys hombergii </t>
  </si>
  <si>
    <t>Ostrea edulis</t>
  </si>
  <si>
    <t>Peringia ulvae</t>
  </si>
  <si>
    <t>Pygospio elegans</t>
  </si>
  <si>
    <t>Scoloplos armiger</t>
  </si>
  <si>
    <t xml:space="preserve">Urothoe poseidonis </t>
  </si>
  <si>
    <t xml:space="preserve">Metridium senile </t>
  </si>
  <si>
    <t>Scrobicularia plana</t>
  </si>
  <si>
    <t>Spiophanes bombyx</t>
  </si>
  <si>
    <t>Number of species (S)</t>
  </si>
  <si>
    <r>
      <t>(met IV</t>
    </r>
    <r>
      <rPr>
        <vertAlign val="subscript"/>
        <sz val="11"/>
        <color rgb="FF000000"/>
        <rFont val="Calibri"/>
        <family val="2"/>
        <scheme val="minor"/>
      </rPr>
      <t xml:space="preserve">i </t>
    </r>
    <r>
      <rPr>
        <sz val="11"/>
        <color rgb="FF000000"/>
        <rFont val="Calibri"/>
        <family val="2"/>
        <scheme val="minor"/>
      </rPr>
      <t>= iv</t>
    </r>
    <r>
      <rPr>
        <vertAlign val="subscript"/>
        <sz val="11"/>
        <color rgb="FF000000"/>
        <rFont val="Calibri"/>
        <family val="2"/>
        <scheme val="minor"/>
      </rPr>
      <t>i</t>
    </r>
    <r>
      <rPr>
        <sz val="11"/>
        <color rgb="FF000000"/>
        <rFont val="Calibri"/>
        <family val="2"/>
        <scheme val="minor"/>
      </rPr>
      <t>/iv</t>
    </r>
    <r>
      <rPr>
        <vertAlign val="subscript"/>
        <sz val="11"/>
        <color rgb="FF000000"/>
        <rFont val="Calibri"/>
        <family val="2"/>
        <scheme val="minor"/>
      </rPr>
      <t>avg</t>
    </r>
    <r>
      <rPr>
        <sz val="11"/>
        <color rgb="FF000000"/>
        <rFont val="Calibri"/>
        <family val="2"/>
        <scheme val="minor"/>
      </rPr>
      <t>)</t>
    </r>
  </si>
  <si>
    <t>Pooled Std Dev</t>
  </si>
  <si>
    <t>Computed t Statistic</t>
  </si>
  <si>
    <r>
      <t>Nereis diversicolor</t>
    </r>
    <r>
      <rPr>
        <sz val="11"/>
        <color theme="1"/>
        <rFont val="Calibri"/>
        <family val="2"/>
        <scheme val="minor"/>
      </rPr>
      <t xml:space="preserve"> = </t>
    </r>
    <r>
      <rPr>
        <i/>
        <sz val="11"/>
        <color theme="1"/>
        <rFont val="Calibri"/>
        <family val="2"/>
        <scheme val="minor"/>
      </rPr>
      <t>Hediste diversicolor</t>
    </r>
  </si>
  <si>
    <t>Critical Value of t</t>
  </si>
  <si>
    <r>
      <t xml:space="preserve">Angulus fabula </t>
    </r>
    <r>
      <rPr>
        <sz val="11"/>
        <color theme="1"/>
        <rFont val="Calibri"/>
        <family val="2"/>
        <scheme val="minor"/>
      </rPr>
      <t>=</t>
    </r>
    <r>
      <rPr>
        <i/>
        <sz val="11"/>
        <color theme="1"/>
        <rFont val="Calibri"/>
        <family val="2"/>
        <scheme val="minor"/>
      </rPr>
      <t xml:space="preserve"> Fabulina fabula</t>
    </r>
  </si>
  <si>
    <t>Probability of Computed t</t>
  </si>
  <si>
    <r>
      <t xml:space="preserve">Tellina fabula </t>
    </r>
    <r>
      <rPr>
        <sz val="11"/>
        <color theme="1"/>
        <rFont val="Calibri"/>
        <family val="2"/>
        <scheme val="minor"/>
      </rPr>
      <t>=</t>
    </r>
    <r>
      <rPr>
        <i/>
        <sz val="11"/>
        <color theme="1"/>
        <rFont val="Calibri"/>
        <family val="2"/>
        <scheme val="minor"/>
      </rPr>
      <t xml:space="preserve"> Fabulina fabula</t>
    </r>
  </si>
  <si>
    <t>Significance</t>
  </si>
  <si>
    <r>
      <t xml:space="preserve">Mysella bidentata </t>
    </r>
    <r>
      <rPr>
        <sz val="11"/>
        <color theme="1"/>
        <rFont val="Calibri"/>
        <family val="2"/>
        <scheme val="minor"/>
      </rPr>
      <t>=</t>
    </r>
    <r>
      <rPr>
        <i/>
        <sz val="11"/>
        <color theme="1"/>
        <rFont val="Calibri"/>
        <family val="2"/>
        <scheme val="minor"/>
      </rPr>
      <t xml:space="preserve"> Kurtiella bidentata</t>
    </r>
  </si>
  <si>
    <r>
      <t xml:space="preserve">Hydrobia ulvae </t>
    </r>
    <r>
      <rPr>
        <sz val="11"/>
        <color theme="1"/>
        <rFont val="Calibri"/>
        <family val="2"/>
        <scheme val="minor"/>
      </rPr>
      <t>=</t>
    </r>
    <r>
      <rPr>
        <i/>
        <sz val="11"/>
        <color theme="1"/>
        <rFont val="Calibri"/>
        <family val="2"/>
        <scheme val="minor"/>
      </rPr>
      <t xml:space="preserve"> Peringia ulvae</t>
    </r>
  </si>
  <si>
    <r>
      <t xml:space="preserve">Tharyx </t>
    </r>
    <r>
      <rPr>
        <sz val="11"/>
        <color theme="1"/>
        <rFont val="Calibri"/>
        <family val="2"/>
        <scheme val="minor"/>
      </rPr>
      <t>sp. &amp;</t>
    </r>
    <r>
      <rPr>
        <i/>
        <sz val="11"/>
        <color theme="1"/>
        <rFont val="Calibri"/>
        <family val="2"/>
        <scheme val="minor"/>
      </rPr>
      <t xml:space="preserve"> Aphelochaeta </t>
    </r>
    <r>
      <rPr>
        <sz val="11"/>
        <color theme="1"/>
        <rFont val="Calibri"/>
        <family val="2"/>
        <scheme val="minor"/>
      </rPr>
      <t>sp. combined and indicated as Cirratulidae</t>
    </r>
  </si>
  <si>
    <r>
      <t xml:space="preserve">Macoma balthica </t>
    </r>
    <r>
      <rPr>
        <sz val="11"/>
        <color theme="1"/>
        <rFont val="Calibri"/>
        <family val="2"/>
        <scheme val="minor"/>
      </rPr>
      <t xml:space="preserve">= </t>
    </r>
    <r>
      <rPr>
        <i/>
        <sz val="11"/>
        <color theme="1"/>
        <rFont val="Calibri"/>
        <family val="2"/>
        <scheme val="minor"/>
      </rPr>
      <t xml:space="preserve">Limecola balthica </t>
    </r>
  </si>
  <si>
    <t>Ecological disturbance = e.g. oil components, toxic substances, hypoxic conditions, temperature increase</t>
  </si>
  <si>
    <t>Seafloor disturbance = impact of seafloor disturbing fisheries and aquaculture activities in culture plots</t>
  </si>
  <si>
    <t>Foodweb importance = important for higher trophic levels</t>
  </si>
  <si>
    <t>Habitat diversity importance = creating permanent structures</t>
  </si>
  <si>
    <t>Biological activation importance = important for  bioturbation or bioirrigation of seafloor toplayer</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</si>
  <si>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(testset 2013)</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</si>
  <si>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(testset 2013)</t>
    </r>
  </si>
  <si>
    <t>Increased mud content</t>
  </si>
  <si>
    <r>
      <t>Assuming the use of standard boxcorer (0,078 m</t>
    </r>
    <r>
      <rPr>
        <vertAlign val="superscript"/>
        <sz val="11"/>
        <color theme="1"/>
        <rFont val="Calibri"/>
        <family val="2"/>
        <scheme val="minor"/>
      </rPr>
      <t>2</t>
    </r>
    <r>
      <rPr>
        <sz val="11"/>
        <color theme="1"/>
        <rFont val="Calibri"/>
        <family val="2"/>
        <scheme val="minor"/>
      </rPr>
      <t>), handcore (0,0157 m</t>
    </r>
    <r>
      <rPr>
        <vertAlign val="superscript"/>
        <sz val="11"/>
        <color theme="1"/>
        <rFont val="Calibri"/>
        <family val="2"/>
        <scheme val="minor"/>
      </rPr>
      <t>2</t>
    </r>
    <r>
      <rPr>
        <sz val="11"/>
        <color theme="1"/>
        <rFont val="Calibri"/>
        <family val="2"/>
        <scheme val="minor"/>
      </rPr>
      <t>) and shovel (0,1 m</t>
    </r>
    <r>
      <rPr>
        <vertAlign val="superscript"/>
        <sz val="11"/>
        <color theme="1"/>
        <rFont val="Calibri"/>
        <family val="2"/>
        <scheme val="minor"/>
      </rPr>
      <t>2</t>
    </r>
    <r>
      <rPr>
        <sz val="11"/>
        <color theme="1"/>
        <rFont val="Calibri"/>
        <family val="2"/>
        <scheme val="minor"/>
      </rPr>
      <t>)</t>
    </r>
  </si>
  <si>
    <t>L</t>
  </si>
  <si>
    <t>Abra alba</t>
  </si>
  <si>
    <t>((12,97*V2.11) + (0,56*V2.12) + (4,33*V2.21) + (4,94*V2.22) + (58,01*Z2.11) + (2,38*Z2.12) + (7,55*Z2.21) + (9,26*Z2.22)) / 100</t>
  </si>
  <si>
    <t>Arenicola marina</t>
  </si>
  <si>
    <t>Bathyporeia pelagica</t>
  </si>
  <si>
    <t xml:space="preserve">Corophium volutator </t>
  </si>
  <si>
    <t>Crangon crangon</t>
  </si>
  <si>
    <t>Eteone flava agg.</t>
  </si>
  <si>
    <t>Eurydice pulchra</t>
  </si>
  <si>
    <t>Gammarus salinus</t>
  </si>
  <si>
    <t>Hediste diversicolor</t>
  </si>
  <si>
    <t>Heteromastus filiformis</t>
  </si>
  <si>
    <t>Nephtys hombergii</t>
  </si>
  <si>
    <t xml:space="preserve">Pygospio elegans </t>
  </si>
  <si>
    <t>Spio martinensis</t>
  </si>
  <si>
    <t>Ecrobia ventrosa</t>
  </si>
  <si>
    <t>Eteone flava agg. = E. flava + E. longa</t>
  </si>
  <si>
    <r>
      <t xml:space="preserve">As identification of </t>
    </r>
    <r>
      <rPr>
        <i/>
        <sz val="11"/>
        <color theme="1"/>
        <rFont val="Calibri"/>
        <family val="2"/>
        <scheme val="minor"/>
      </rPr>
      <t>Arenicola sp.</t>
    </r>
    <r>
      <rPr>
        <sz val="11"/>
        <color theme="1"/>
        <rFont val="Calibri"/>
        <family val="2"/>
        <scheme val="minor"/>
      </rPr>
      <t xml:space="preserve"> to species level is found to be inconsequent (possibly to time-consuming to change) in the Netherlands at the moment (Personal  communication J. Cuperus); both </t>
    </r>
    <r>
      <rPr>
        <i/>
        <sz val="11"/>
        <color theme="1"/>
        <rFont val="Calibri"/>
        <family val="2"/>
        <scheme val="minor"/>
      </rPr>
      <t xml:space="preserve">Arenicola sp. </t>
    </r>
    <r>
      <rPr>
        <sz val="11"/>
        <color theme="1"/>
        <rFont val="Calibri"/>
        <family val="2"/>
        <scheme val="minor"/>
      </rPr>
      <t xml:space="preserve">and </t>
    </r>
    <r>
      <rPr>
        <i/>
        <sz val="11"/>
        <color theme="1"/>
        <rFont val="Calibri"/>
        <family val="2"/>
        <scheme val="minor"/>
      </rPr>
      <t>A. defodiens</t>
    </r>
    <r>
      <rPr>
        <sz val="11"/>
        <color theme="1"/>
        <rFont val="Calibri"/>
        <family val="2"/>
        <scheme val="minor"/>
      </rPr>
      <t xml:space="preserve"> should be added to </t>
    </r>
    <r>
      <rPr>
        <i/>
        <sz val="11"/>
        <color theme="1"/>
        <rFont val="Calibri"/>
        <family val="2"/>
        <scheme val="minor"/>
      </rPr>
      <t>A. marina</t>
    </r>
    <r>
      <rPr>
        <sz val="11"/>
        <color theme="1"/>
        <rFont val="Calibri"/>
        <family val="2"/>
        <scheme val="minor"/>
      </rPr>
      <t>.</t>
    </r>
  </si>
  <si>
    <t>Deepening navigation channel = increased hydrodynamics, increased turbidity, steepening shores</t>
  </si>
  <si>
    <r>
      <t>Handcore (0,0177 m</t>
    </r>
    <r>
      <rPr>
        <vertAlign val="superscript"/>
        <sz val="11"/>
        <color theme="1"/>
        <rFont val="Calibri"/>
        <family val="2"/>
        <scheme val="minor"/>
      </rPr>
      <t>2</t>
    </r>
    <r>
      <rPr>
        <sz val="11"/>
        <color theme="1"/>
        <rFont val="Calibri"/>
        <family val="2"/>
        <scheme val="minor"/>
      </rPr>
      <t>)</t>
    </r>
  </si>
  <si>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(testset WS 2015)</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</si>
  <si>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(testset WS 2015)</t>
    </r>
  </si>
  <si>
    <r>
      <t>Assuming the use of standard cores (0,0177 m</t>
    </r>
    <r>
      <rPr>
        <vertAlign val="superscript"/>
        <sz val="11"/>
        <color theme="1"/>
        <rFont val="Calibri"/>
        <family val="2"/>
        <scheme val="minor"/>
      </rPr>
      <t>2</t>
    </r>
    <r>
      <rPr>
        <sz val="11"/>
        <color theme="1"/>
        <rFont val="Calibri"/>
        <family val="2"/>
        <scheme val="minor"/>
      </rPr>
      <t>) and dredges (0,4 or 0,1 m</t>
    </r>
    <r>
      <rPr>
        <vertAlign val="superscript"/>
        <sz val="11"/>
        <color theme="1"/>
        <rFont val="Calibri"/>
        <family val="2"/>
        <scheme val="minor"/>
      </rPr>
      <t>2</t>
    </r>
    <r>
      <rPr>
        <sz val="11"/>
        <color theme="1"/>
        <rFont val="Calibri"/>
        <family val="2"/>
        <scheme val="minor"/>
      </rPr>
      <t>)</t>
    </r>
  </si>
  <si>
    <t>((13,3*V2.11) + (3,29*V2.12) + (2,2*V2.21) + (38,13*V2.22) + (15,95*Z2.11) + (3,37*Z2.12) + (1,30*Z2.21) + (22,46*Z2.22)) / 100</t>
  </si>
  <si>
    <r>
      <rPr>
        <b/>
        <sz val="14"/>
        <color theme="1"/>
        <rFont val="Calibri"/>
        <family val="2"/>
        <scheme val="minor"/>
      </rPr>
      <t>R</t>
    </r>
    <r>
      <rPr>
        <b/>
        <vertAlign val="subscript"/>
        <sz val="14"/>
        <color theme="1"/>
        <rFont val="Calibri"/>
        <family val="2"/>
        <scheme val="minor"/>
      </rPr>
      <t>i</t>
    </r>
  </si>
  <si>
    <t>Presence/Absence per sample</t>
  </si>
  <si>
    <r>
      <rPr>
        <b/>
        <sz val="14"/>
        <color theme="1"/>
        <rFont val="Calibri"/>
        <family val="2"/>
        <scheme val="minor"/>
      </rPr>
      <t>O</t>
    </r>
    <r>
      <rPr>
        <b/>
        <vertAlign val="subscript"/>
        <sz val="14"/>
        <color theme="1"/>
        <rFont val="Calibri"/>
        <family val="2"/>
        <scheme val="minor"/>
      </rPr>
      <t>i</t>
    </r>
    <r>
      <rPr>
        <sz val="11"/>
        <color theme="1"/>
        <rFont val="Calibri"/>
        <family val="2"/>
        <scheme val="minor"/>
      </rPr>
      <t xml:space="preserve"> (testset 2014)</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</si>
  <si>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b/>
        <sz val="14"/>
        <color theme="1"/>
        <rFont val="Calibri"/>
        <family val="2"/>
        <scheme val="minor"/>
      </rPr>
      <t xml:space="preserve"> </t>
    </r>
    <r>
      <rPr>
        <sz val="11"/>
        <color theme="1"/>
        <rFont val="Calibri"/>
        <family val="2"/>
        <scheme val="minor"/>
      </rPr>
      <t>(testset 2014)</t>
    </r>
  </si>
  <si>
    <t>Seafloor subsidence</t>
  </si>
  <si>
    <r>
      <t>Assuming the use of standard (box)cores (0,06 or 0,0177 m</t>
    </r>
    <r>
      <rPr>
        <vertAlign val="superscript"/>
        <sz val="11"/>
        <color theme="1"/>
        <rFont val="Calibri"/>
        <family val="2"/>
        <scheme val="minor"/>
      </rPr>
      <t>2</t>
    </r>
    <r>
      <rPr>
        <sz val="11"/>
        <color theme="1"/>
        <rFont val="Calibri"/>
        <family val="2"/>
        <scheme val="minor"/>
      </rPr>
      <t>) and dredges (0,4 m</t>
    </r>
    <r>
      <rPr>
        <vertAlign val="superscript"/>
        <sz val="11"/>
        <color theme="1"/>
        <rFont val="Calibri"/>
        <family val="2"/>
        <scheme val="minor"/>
      </rPr>
      <t>2</t>
    </r>
    <r>
      <rPr>
        <sz val="11"/>
        <color theme="1"/>
        <rFont val="Calibri"/>
        <family val="2"/>
        <scheme val="minor"/>
      </rPr>
      <t xml:space="preserve"> or 0,1 m</t>
    </r>
    <r>
      <rPr>
        <vertAlign val="superscript"/>
        <sz val="11"/>
        <color theme="1"/>
        <rFont val="Calibri"/>
        <family val="2"/>
        <scheme val="minor"/>
      </rPr>
      <t>2</t>
    </r>
    <r>
      <rPr>
        <sz val="11"/>
        <color theme="1"/>
        <rFont val="Calibri"/>
        <family val="2"/>
        <scheme val="minor"/>
      </rPr>
      <t>)</t>
    </r>
  </si>
  <si>
    <t>N</t>
  </si>
  <si>
    <t>Alitta virens</t>
  </si>
  <si>
    <t>((28,47*Z2.12) + (19,98*Z2.113) + (51,55*Z2.123)) / 100</t>
  </si>
  <si>
    <t>Conopeum sp.</t>
  </si>
  <si>
    <t>Echinocardium cordatum</t>
  </si>
  <si>
    <t>Liocarcinus holsatus</t>
  </si>
  <si>
    <t xml:space="preserve">Mya arenaria </t>
  </si>
  <si>
    <t>Ophiura ophiura</t>
  </si>
  <si>
    <t>Sagartia troglodytes</t>
  </si>
  <si>
    <t>Boccardiella ligerica</t>
  </si>
  <si>
    <t xml:space="preserve">Buccinum undatum </t>
  </si>
  <si>
    <t>Corophium volutator</t>
  </si>
  <si>
    <t>Einhornia sp.</t>
  </si>
  <si>
    <t>Pagurus bernhardus</t>
  </si>
  <si>
    <t>Portumnus latipes</t>
  </si>
  <si>
    <r>
      <t>Neanthes virens</t>
    </r>
    <r>
      <rPr>
        <sz val="11"/>
        <color theme="1"/>
        <rFont val="Calibri"/>
        <family val="2"/>
        <scheme val="minor"/>
      </rPr>
      <t xml:space="preserve"> = </t>
    </r>
    <r>
      <rPr>
        <i/>
        <sz val="11"/>
        <color theme="1"/>
        <rFont val="Calibri"/>
        <family val="2"/>
        <scheme val="minor"/>
      </rPr>
      <t>Alitta virens</t>
    </r>
  </si>
  <si>
    <r>
      <t>Nereis virens</t>
    </r>
    <r>
      <rPr>
        <sz val="11"/>
        <color theme="1"/>
        <rFont val="Calibri"/>
        <family val="2"/>
        <scheme val="minor"/>
      </rPr>
      <t xml:space="preserve"> = </t>
    </r>
    <r>
      <rPr>
        <i/>
        <sz val="11"/>
        <color theme="1"/>
        <rFont val="Calibri"/>
        <family val="2"/>
        <scheme val="minor"/>
      </rPr>
      <t>Alitta virens</t>
    </r>
  </si>
  <si>
    <r>
      <t xml:space="preserve">Electra sp. </t>
    </r>
    <r>
      <rPr>
        <sz val="11"/>
        <color theme="1"/>
        <rFont val="Calibri"/>
        <family val="2"/>
        <scheme val="minor"/>
      </rPr>
      <t>=</t>
    </r>
    <r>
      <rPr>
        <i/>
        <sz val="11"/>
        <color theme="1"/>
        <rFont val="Calibri"/>
        <family val="2"/>
        <scheme val="minor"/>
      </rPr>
      <t xml:space="preserve"> Einhornia sp.</t>
    </r>
  </si>
  <si>
    <r>
      <rPr>
        <sz val="11"/>
        <color theme="1"/>
        <rFont val="Calibri"/>
        <family val="2"/>
        <scheme val="minor"/>
      </rPr>
      <t xml:space="preserve">Using the SIBES-data for indicator development, the family Corophiidae is used instead of </t>
    </r>
    <r>
      <rPr>
        <i/>
        <sz val="11"/>
        <color theme="1"/>
        <rFont val="Calibri"/>
        <family val="2"/>
        <scheme val="minor"/>
      </rPr>
      <t>Corophium volutator</t>
    </r>
  </si>
  <si>
    <t>Seafloor subsidence = decreased food availability for predominantly the grazers (due to gas extraction)</t>
  </si>
  <si>
    <t>Seafloor disturbance = impact of seafloor disturbing fisheries</t>
  </si>
  <si>
    <r>
      <t>iv</t>
    </r>
    <r>
      <rPr>
        <vertAlign val="subscript"/>
        <sz val="11"/>
        <rFont val="Calibri"/>
        <family val="2"/>
        <scheme val="minor"/>
      </rPr>
      <t>i</t>
    </r>
    <r>
      <rPr>
        <sz val="11"/>
        <rFont val="Calibri"/>
        <family val="2"/>
        <scheme val="minor"/>
      </rPr>
      <t xml:space="preserve"> (Indication Value for individual indicator species for each of the specific evaluations)</t>
    </r>
  </si>
  <si>
    <r>
      <t>Variance</t>
    </r>
    <r>
      <rPr>
        <vertAlign val="subscript"/>
        <sz val="11"/>
        <rFont val="Calibri"/>
        <family val="2"/>
        <scheme val="minor"/>
      </rPr>
      <t>IIS</t>
    </r>
    <r>
      <rPr>
        <sz val="11"/>
        <rFont val="Calibri"/>
        <family val="2"/>
        <scheme val="minor"/>
      </rPr>
      <t xml:space="preserve"> = Stdev</t>
    </r>
    <r>
      <rPr>
        <vertAlign val="superscript"/>
        <sz val="11"/>
        <rFont val="Calibri"/>
        <family val="2"/>
        <scheme val="minor"/>
      </rPr>
      <t>2</t>
    </r>
    <r>
      <rPr>
        <sz val="11"/>
        <rFont val="Calibri"/>
        <family val="2"/>
        <scheme val="minor"/>
      </rPr>
      <t>/(O</t>
    </r>
    <r>
      <rPr>
        <vertAlign val="subscript"/>
        <sz val="11"/>
        <rFont val="Calibri"/>
        <family val="2"/>
        <scheme val="minor"/>
      </rPr>
      <t>i</t>
    </r>
    <r>
      <rPr>
        <sz val="11"/>
        <rFont val="Calibri"/>
        <family val="2"/>
        <scheme val="minor"/>
      </rPr>
      <t>/R</t>
    </r>
    <r>
      <rPr>
        <vertAlign val="subscript"/>
        <sz val="11"/>
        <rFont val="Calibri"/>
        <family val="2"/>
        <scheme val="minor"/>
      </rPr>
      <t>i</t>
    </r>
    <r>
      <rPr>
        <sz val="11"/>
        <rFont val="Calibri"/>
        <family val="2"/>
        <scheme val="minor"/>
      </rPr>
      <t>)</t>
    </r>
    <r>
      <rPr>
        <vertAlign val="superscript"/>
        <sz val="11"/>
        <rFont val="Calibri"/>
        <family val="2"/>
        <scheme val="minor"/>
      </rPr>
      <t>2</t>
    </r>
  </si>
  <si>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sz val="11"/>
        <color theme="1"/>
        <rFont val="Calibri"/>
        <family val="2"/>
        <scheme val="minor"/>
      </rPr>
      <t xml:space="preserve"> (testset 2014)</t>
    </r>
  </si>
  <si>
    <r>
      <t>Assuming the use of standard handcore (0,0173 or 0,0177 m</t>
    </r>
    <r>
      <rPr>
        <vertAlign val="superscript"/>
        <sz val="11"/>
        <color theme="1"/>
        <rFont val="Calibri"/>
        <family val="2"/>
        <scheme val="minor"/>
      </rPr>
      <t>2</t>
    </r>
    <r>
      <rPr>
        <sz val="11"/>
        <color theme="1"/>
        <rFont val="Calibri"/>
        <family val="2"/>
        <scheme val="minor"/>
      </rPr>
      <t>) and dredges (two types according tot the current sampling strategy of the WOt; 0,4 or 0,1 m</t>
    </r>
    <r>
      <rPr>
        <vertAlign val="superscript"/>
        <sz val="11"/>
        <color theme="1"/>
        <rFont val="Calibri"/>
        <family val="2"/>
        <scheme val="minor"/>
      </rPr>
      <t>2</t>
    </r>
    <r>
      <rPr>
        <sz val="11"/>
        <color theme="1"/>
        <rFont val="Calibri"/>
        <family val="2"/>
        <scheme val="minor"/>
      </rPr>
      <t>)</t>
    </r>
  </si>
  <si>
    <t>Abra tenuis</t>
  </si>
  <si>
    <t>((2,63*Z2.21)+(41,43*Z2.221)+(56,04*(Z2.222&amp;Z2.223)) / 100</t>
  </si>
  <si>
    <t>Cerastoderma edule</t>
  </si>
  <si>
    <t>Gammarus locusta</t>
  </si>
  <si>
    <t>Lanice conchilega</t>
  </si>
  <si>
    <t>Limecola balthica</t>
  </si>
  <si>
    <t>Mytilus edulis</t>
  </si>
  <si>
    <t>Buccinum undatum</t>
  </si>
  <si>
    <t>Macomangulus tenuis</t>
  </si>
  <si>
    <t>Retusa obtusa</t>
  </si>
  <si>
    <r>
      <rPr>
        <i/>
        <sz val="11"/>
        <color theme="1"/>
        <rFont val="Calibri"/>
        <family val="2"/>
        <scheme val="minor"/>
      </rPr>
      <t xml:space="preserve">Corophium volutator </t>
    </r>
    <r>
      <rPr>
        <sz val="11"/>
        <color theme="1"/>
        <rFont val="Calibri"/>
        <family val="2"/>
        <scheme val="minor"/>
      </rPr>
      <t>= Corophiidae (not identified to species level in SIBES dataset)</t>
    </r>
  </si>
  <si>
    <r>
      <rPr>
        <i/>
        <sz val="11"/>
        <color theme="1"/>
        <rFont val="Calibri"/>
        <family val="2"/>
        <scheme val="minor"/>
      </rPr>
      <t>Gammarus locusta</t>
    </r>
    <r>
      <rPr>
        <sz val="11"/>
        <color theme="1"/>
        <rFont val="Calibri"/>
        <family val="2"/>
        <scheme val="minor"/>
      </rPr>
      <t xml:space="preserve"> = </t>
    </r>
    <r>
      <rPr>
        <i/>
        <sz val="11"/>
        <color theme="1"/>
        <rFont val="Calibri"/>
        <family val="2"/>
        <scheme val="minor"/>
      </rPr>
      <t>Gammarus</t>
    </r>
    <r>
      <rPr>
        <sz val="11"/>
        <color theme="1"/>
        <rFont val="Calibri"/>
        <family val="2"/>
        <scheme val="minor"/>
      </rPr>
      <t xml:space="preserve"> sp. (not identified to species level in SIBES dataset)</t>
    </r>
  </si>
  <si>
    <r>
      <t xml:space="preserve">Neanthes virens </t>
    </r>
    <r>
      <rPr>
        <sz val="11"/>
        <color theme="1"/>
        <rFont val="Calibri"/>
        <family val="2"/>
        <scheme val="minor"/>
      </rPr>
      <t xml:space="preserve">= </t>
    </r>
    <r>
      <rPr>
        <i/>
        <sz val="11"/>
        <color theme="1"/>
        <rFont val="Calibri"/>
        <family val="2"/>
        <scheme val="minor"/>
      </rPr>
      <t>Alitta virens</t>
    </r>
  </si>
  <si>
    <r>
      <rPr>
        <i/>
        <sz val="11"/>
        <color theme="1"/>
        <rFont val="Calibri"/>
        <family val="2"/>
        <scheme val="minor"/>
      </rPr>
      <t>Angulus tenuis</t>
    </r>
    <r>
      <rPr>
        <sz val="11"/>
        <color theme="1"/>
        <rFont val="Calibri"/>
        <family val="2"/>
        <scheme val="minor"/>
      </rPr>
      <t xml:space="preserve"> = </t>
    </r>
    <r>
      <rPr>
        <i/>
        <sz val="11"/>
        <color theme="1"/>
        <rFont val="Calibri"/>
        <family val="2"/>
        <scheme val="minor"/>
      </rPr>
      <t>Macomangulus tenuis</t>
    </r>
  </si>
  <si>
    <r>
      <rPr>
        <i/>
        <sz val="11"/>
        <color theme="1"/>
        <rFont val="Calibri"/>
        <family val="2"/>
        <scheme val="minor"/>
      </rPr>
      <t>Tellina tenuis</t>
    </r>
    <r>
      <rPr>
        <sz val="11"/>
        <color theme="1"/>
        <rFont val="Calibri"/>
        <family val="2"/>
        <scheme val="minor"/>
      </rPr>
      <t xml:space="preserve"> = </t>
    </r>
    <r>
      <rPr>
        <i/>
        <sz val="11"/>
        <color theme="1"/>
        <rFont val="Calibri"/>
        <family val="2"/>
        <scheme val="minor"/>
      </rPr>
      <t>Macomangulus tenuis</t>
    </r>
  </si>
  <si>
    <t>Seafloor subsidence = increased inundation time (due to gas extraction)</t>
  </si>
  <si>
    <r>
      <rPr>
        <b/>
        <sz val="14"/>
        <color theme="1"/>
        <rFont val="Calibri"/>
        <family val="2"/>
        <scheme val="minor"/>
      </rPr>
      <t>O</t>
    </r>
    <r>
      <rPr>
        <b/>
        <vertAlign val="subscript"/>
        <sz val="14"/>
        <color theme="1"/>
        <rFont val="Calibri"/>
        <family val="2"/>
        <scheme val="minor"/>
      </rPr>
      <t>i</t>
    </r>
    <r>
      <rPr>
        <b/>
        <sz val="14"/>
        <color theme="1"/>
        <rFont val="Calibri"/>
        <family val="2"/>
        <scheme val="minor"/>
      </rPr>
      <t>/R</t>
    </r>
    <r>
      <rPr>
        <b/>
        <vertAlign val="subscript"/>
        <sz val="14"/>
        <color theme="1"/>
        <rFont val="Calibri"/>
        <family val="2"/>
        <scheme val="minor"/>
      </rPr>
      <t>i</t>
    </r>
    <r>
      <rPr>
        <sz val="11"/>
        <color theme="1"/>
        <rFont val="Calibri"/>
        <family val="2"/>
        <scheme val="minor"/>
      </rPr>
      <t xml:space="preserve"> (testset 2013)</t>
    </r>
  </si>
  <si>
    <t>Indirect impact of sand extraction and suppletion</t>
  </si>
  <si>
    <r>
      <t>Suggesting the use of standard cores of 0,0157 m</t>
    </r>
    <r>
      <rPr>
        <vertAlign val="superscript"/>
        <sz val="11"/>
        <color theme="1"/>
        <rFont val="Calibri"/>
        <family val="2"/>
        <scheme val="minor"/>
      </rPr>
      <t>2</t>
    </r>
    <r>
      <rPr>
        <sz val="11"/>
        <color theme="1"/>
        <rFont val="Calibri"/>
        <family val="2"/>
        <scheme val="minor"/>
      </rPr>
      <t xml:space="preserve"> (samples taken early summer) and dredges (shovel or suction dredge either 0,1 or ~4,5 m</t>
    </r>
    <r>
      <rPr>
        <vertAlign val="superscript"/>
        <sz val="11"/>
        <color theme="1"/>
        <rFont val="Calibri"/>
        <family val="2"/>
        <scheme val="minor"/>
      </rPr>
      <t>2</t>
    </r>
    <r>
      <rPr>
        <sz val="11"/>
        <color theme="1"/>
        <rFont val="Calibri"/>
        <family val="2"/>
        <scheme val="minor"/>
      </rPr>
      <t>)</t>
    </r>
  </si>
  <si>
    <t>O</t>
  </si>
  <si>
    <t>(100*Z2.2Xz)/100</t>
  </si>
  <si>
    <t>Haustorius arenarius</t>
  </si>
  <si>
    <t>Nototropis falcatus</t>
  </si>
  <si>
    <t>Scolelepis squamata</t>
  </si>
  <si>
    <t>Talitrus saltator</t>
  </si>
  <si>
    <t>Gammarus crinicornis</t>
  </si>
  <si>
    <t>Gastrosaccus spinifer</t>
  </si>
  <si>
    <t>Pontocrates altamarinus</t>
  </si>
  <si>
    <t>Sagitta sp.</t>
  </si>
  <si>
    <t>Urothoe poseidonis</t>
  </si>
  <si>
    <r>
      <t xml:space="preserve">Atylus falcatus </t>
    </r>
    <r>
      <rPr>
        <sz val="11"/>
        <color theme="1"/>
        <rFont val="Calibri"/>
        <family val="2"/>
        <scheme val="minor"/>
      </rPr>
      <t>=</t>
    </r>
    <r>
      <rPr>
        <i/>
        <sz val="11"/>
        <color theme="1"/>
        <rFont val="Calibri"/>
        <family val="2"/>
        <scheme val="minor"/>
      </rPr>
      <t xml:space="preserve"> Nototropis falcatus</t>
    </r>
  </si>
  <si>
    <t>Eteone flava agg. = E. longa + E. flava</t>
  </si>
  <si>
    <t>Indirect impact of sand extraction and suppletion = decreased dynamics, increased sedimentation of mud</t>
  </si>
  <si>
    <r>
      <t>Assessment tool 'Benthic Indicator Species Index (BISI)'</t>
    </r>
    <r>
      <rPr>
        <b/>
        <sz val="14"/>
        <color theme="1"/>
        <rFont val="Calibri"/>
        <family val="2"/>
      </rPr>
      <t>:</t>
    </r>
  </si>
  <si>
    <t>Applicable in combination with:</t>
  </si>
  <si>
    <t>Sander Wijnhoven</t>
  </si>
  <si>
    <r>
      <t xml:space="preserve">Ecoauthor </t>
    </r>
    <r>
      <rPr>
        <i/>
        <sz val="11"/>
        <color theme="1"/>
        <rFont val="Calibri"/>
        <family val="2"/>
        <scheme val="minor"/>
      </rPr>
      <t>- Scientific Writing &amp; Ecological Expertise</t>
    </r>
  </si>
  <si>
    <t>KvK (CoC) number 65611330</t>
  </si>
  <si>
    <t>Leeuwerikhof 16, NL-4451CW Heinkenszand, the Nbetherlands</t>
  </si>
  <si>
    <t>info@ecoauthor.net</t>
  </si>
  <si>
    <t>www.ecoauthor.net</t>
  </si>
  <si>
    <t>Warning: Be sure to keep the original unchanged. For application make a copy with another name in which observation data can be filled in.</t>
  </si>
  <si>
    <t>It might be necessary to copy matrices within the worksheets for future tests. Be careful and check if formulas still refer to the correct data.</t>
  </si>
  <si>
    <t>Index:</t>
  </si>
  <si>
    <t>- Manual</t>
  </si>
  <si>
    <r>
      <t>-</t>
    </r>
    <r>
      <rPr>
        <sz val="7"/>
        <color theme="1"/>
        <rFont val="Times New Roman"/>
        <family val="1"/>
      </rPr>
      <t> </t>
    </r>
    <r>
      <rPr>
        <sz val="11"/>
        <color theme="1"/>
        <rFont val="Calibri"/>
        <family val="2"/>
        <scheme val="minor"/>
      </rPr>
      <t>Wijnhoven, S. &amp; Van Avesaath, P.H. (2019). Benthische Indicator Soorten Index (BISI) voor mariene habitattypen in Natura 2000-gebieden. Uitwerking beoordelingsmethodiek inclusief monitoringvoorstel voor mariene habitattypen van de Habitatrichtlijn gelegen in de Deltawateren, het Waddenzeegebied en de kustzone van de Noordzee. Ecoauthor Report Series 2019 - 03, Heinkenszand, the Netherlands. (In Dutch)</t>
    </r>
  </si>
  <si>
    <t>Glossary:</t>
  </si>
  <si>
    <r>
      <t>IIS</t>
    </r>
    <r>
      <rPr>
        <vertAlign val="subscript"/>
        <sz val="11"/>
        <color theme="1"/>
        <rFont val="Calibri"/>
        <family val="2"/>
        <scheme val="minor"/>
      </rPr>
      <t>i</t>
    </r>
    <r>
      <rPr>
        <sz val="11"/>
        <color theme="1"/>
        <rFont val="Calibri"/>
        <family val="2"/>
        <scheme val="minor"/>
      </rPr>
      <t xml:space="preserve"> = Individual Indicator Species (a set of IISs) makes up the area/evaluation specific indicator species list (IIS-values indicate the relative changes for individual indicator species)</t>
    </r>
  </si>
  <si>
    <t>na = Not applicable (the species has no indicator value towards the specific evaluation, or the number of indicator species is too low for a reliable result)</t>
  </si>
  <si>
    <r>
      <t>O</t>
    </r>
    <r>
      <rPr>
        <vertAlign val="subscript"/>
        <sz val="11"/>
        <color theme="1"/>
        <rFont val="Calibri"/>
        <family val="2"/>
        <scheme val="minor"/>
      </rPr>
      <t>i</t>
    </r>
    <r>
      <rPr>
        <sz val="11"/>
        <color theme="1"/>
        <rFont val="Calibri"/>
        <family val="2"/>
        <scheme val="minor"/>
      </rPr>
      <t xml:space="preserve"> = The observation for indicator species i, specific for the area of evaluation, the used observation methodology and data type as indicated</t>
    </r>
  </si>
  <si>
    <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 xml:space="preserve"> = observation to reference ratio for species i, specific for the area of evaluation, the used observation methodology and data type as indicated</t>
    </r>
  </si>
  <si>
    <r>
      <t>R</t>
    </r>
    <r>
      <rPr>
        <vertAlign val="subscript"/>
        <sz val="11"/>
        <color theme="1"/>
        <rFont val="Calibri"/>
        <family val="2"/>
        <scheme val="minor"/>
      </rPr>
      <t>i</t>
    </r>
    <r>
      <rPr>
        <sz val="11"/>
        <color theme="1"/>
        <rFont val="Calibri"/>
        <family val="2"/>
        <scheme val="minor"/>
      </rPr>
      <t xml:space="preserve"> = The reference value for indicator species i, specific for the area of evaluation, the used observation methodology and data type as indicated</t>
    </r>
  </si>
  <si>
    <t>H1160 = Habitat Directive habitat 'Large shallow inlets and bays'</t>
  </si>
  <si>
    <t>OS = Oosterschelde (or Eastern Scheldt)</t>
  </si>
  <si>
    <t>H1130 = Habitat Directive habitat 'Estuaries'</t>
  </si>
  <si>
    <t>WS = Westerschelde (or Western Scheldt)</t>
  </si>
  <si>
    <t>H1110a = Habitat Directive habitat 'Sandbanks permanently flooded - subtype Tidal area'</t>
  </si>
  <si>
    <t>H1140a = Habitat Directive habitat 'Intertidal mud flats and sandbanks - subtype Tidal area'</t>
  </si>
  <si>
    <t>H1140b = Habitat Directive habitat 'Intertidal mud flats and sandbanks - North Sea coastal zone'</t>
  </si>
  <si>
    <t>- Glossary</t>
  </si>
  <si>
    <t>NZ = Noordzee (or North Sea)</t>
  </si>
  <si>
    <t>Z2.122 = Low dynamic sublitoral deep ecotope (According to ZES.1)</t>
  </si>
  <si>
    <t>Z2.123 = Low dynamic sublitoral shallow ecotope (According to ZES.1)</t>
  </si>
  <si>
    <t>Z2.21 = High dynamic litoral ecotope (According to ZES.1)</t>
  </si>
  <si>
    <t>Z2.22 = Low dynamic litoral ecotope (According to ZES.1)</t>
  </si>
  <si>
    <t>Manual:</t>
  </si>
  <si>
    <t>Explanation of the column contents and/or what should be completed/replaced for application.</t>
  </si>
  <si>
    <t xml:space="preserve">List of indicator species for the evaluation of the area; </t>
  </si>
  <si>
    <t xml:space="preserve">At the bottom an indication of the type of testing for the comparison of BISI values is given; </t>
  </si>
  <si>
    <t>Synonymes present in used datasets and optional used aggregations for evaluations of individual indicator species or groups (IIS) are indicated;</t>
  </si>
  <si>
    <r>
      <t>- The indicator species specific reference value (R</t>
    </r>
    <r>
      <rPr>
        <vertAlign val="subscript"/>
        <sz val="11"/>
        <color theme="1"/>
        <rFont val="Calibri"/>
        <family val="2"/>
        <scheme val="minor"/>
      </rPr>
      <t>i</t>
    </r>
    <r>
      <rPr>
        <sz val="11"/>
        <color theme="1"/>
        <rFont val="Calibri"/>
        <family val="2"/>
        <scheme val="minor"/>
      </rPr>
      <t>), specific for the area of evaluation, the used observation methodology and data type as indicated, used to compare observations of moments of evaluation with.</t>
    </r>
  </si>
  <si>
    <t>- The indicator species specific observation (Oi), specific for the area of evaluation, the used observation methodology and data type as indicated, as calculated from the monitoring data at the moment of evaluation.</t>
  </si>
  <si>
    <r>
      <t>- The indicator specific observation to reference ratio (O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 specific for the area of evaluation, the used observation methodology and data type as indicated;</t>
    </r>
  </si>
  <si>
    <t>Data come in different columns with average values and standard deviations, either or not adjusted to down-scale the importance of extremes and make quality improvements and degradations (100x at maximum) of similar importance.</t>
  </si>
  <si>
    <t>Colours refer to the different monitoring techniques used for the different indicator species.</t>
  </si>
  <si>
    <t>- Pressure indicators (indicator species have a pressure specific indicator value):</t>
  </si>
  <si>
    <t>- Recovery indicator (indicator species have a specific indicator value for recovery):</t>
  </si>
  <si>
    <t>- Effect indicator (indicator species show the specific importance of observed quality changes at national level (indicator species are rather unique or much more abundant in the area/ecotope/habitat of evaluation indicating the importance of good quality at national level):</t>
  </si>
  <si>
    <t>- Effect indicators (indicator species show the specific importance of observed quality changes on ecological functioning aspects):</t>
  </si>
  <si>
    <t>- Habitat Directive (designated typical species):</t>
  </si>
  <si>
    <t>(J) HD typical species (an optional specific evaluation particularly of importance for Habitat Directive habitat evaluations)</t>
  </si>
  <si>
    <t>The rows at the bottom present:</t>
  </si>
  <si>
    <t>The BISI-values are the actual results of the indicator (changes in BISI values should be tested and compared);</t>
  </si>
  <si>
    <t>- 'Critical Value of t', dependent of type of testing (i.e. confidence level and degrees of freedom)</t>
  </si>
  <si>
    <t>V2.11 = Ecotope 'Mesohaline high dynamic sublitoral' (in accordance with the ZES.1 classification).</t>
  </si>
  <si>
    <t>V2.12 = Ecotope 'Mesohaline low dynamic sublitoral' (in accordance with the ZES.1 classification).</t>
  </si>
  <si>
    <t>V2.21 = Ecotope 'Mesohaline high dynamic litoral' (in accordance with the ZES.1 classification).</t>
  </si>
  <si>
    <t>V2.22 = Ecotope 'Mesohaline low dynamic litoral' (in accordance with the ZES.1 classification).</t>
  </si>
  <si>
    <t>Z2.2Xz = Ecotope 'Marine litoral sand' (in accordance with the ZES.1 classification).</t>
  </si>
  <si>
    <t>Z2.2Xg = Ecotope 'Marine litoral coarse sediment' (in accordance with the ZES.1 classification).</t>
  </si>
  <si>
    <t>Z2.11 = Ecotope 'Marine high dynamic sublitoral' (in accordance with the ZES.1 classification).</t>
  </si>
  <si>
    <t>Z2.113 = Ecotope 'Marine high dynamic shallow sublitoral' (in accordance with the ZES.1 classification).</t>
  </si>
  <si>
    <t>Z2.12 = Ecotope 'Marine low dynamic sublitoral' (in accordance with the ZES.1 classification).</t>
  </si>
  <si>
    <t>Z2.1X2 = Ecotope 'Marine deep sublitoral' (in accordance with the ZES.1 classification).</t>
  </si>
  <si>
    <t>Z2.221 = Ecotope 'Marine low dynamic low litoral' (in accordance with the ZES.1 classification).</t>
  </si>
  <si>
    <t>Z2.222 = Ecotope 'Marine low dynamic middle litoral' (in accordance with the ZES.1 classification).</t>
  </si>
  <si>
    <t>Z2.223 = Ecotope 'Marine low dynamic high litoral' (in accordance with the ZES.1 classification).</t>
  </si>
  <si>
    <t>--&gt; should be replaced with the actual number of samples for the year of evaluation, preferably at least the number of samples as indicated in the report describing the elaboration of the BISI for marine HD-habitats (Wijnhoven &amp; Van Avesaath, 2019);</t>
  </si>
  <si>
    <t>(L) Increased mud content</t>
  </si>
  <si>
    <t>- 'Probability of Computed t', the actual test results based on the computed t statistic the degrees of freedom and whether it is a 1- or 2-sided test</t>
  </si>
  <si>
    <t xml:space="preserve">Selected Indicator Species </t>
  </si>
  <si>
    <r>
      <t>Potential indicator species selected for distinguished dominant ecotopes, with indicator values (iv</t>
    </r>
    <r>
      <rPr>
        <i/>
        <vertAlign val="subscript"/>
        <sz val="11"/>
        <color theme="1"/>
        <rFont val="Calibri"/>
        <family val="2"/>
        <scheme val="minor"/>
      </rPr>
      <t>i</t>
    </r>
    <r>
      <rPr>
        <i/>
        <sz val="11"/>
        <color theme="1"/>
        <rFont val="Calibri"/>
        <family val="2"/>
        <scheme val="minor"/>
      </rPr>
      <t xml:space="preserve">) for being characteristic, indicative for dominant pressures and having specific traits. </t>
    </r>
  </si>
  <si>
    <t>Indication of selected sampling technique (or comparable methodology) and minimum number of samples necessary to detect differences of 50% (at p&lt;0,05) in spatial occurrence (presence/absence) with a power of 80% (based on recent historic data; used to select species with sufficient power).</t>
  </si>
  <si>
    <t>HD habitat type H1160</t>
  </si>
  <si>
    <t>Ecotopes</t>
  </si>
  <si>
    <t>Power individual species (min number of samples)**</t>
  </si>
  <si>
    <t>Sampling technique</t>
  </si>
  <si>
    <t>Indicator species general quality</t>
  </si>
  <si>
    <t>Sand hunger</t>
  </si>
  <si>
    <t>Specifics</t>
  </si>
  <si>
    <t>References</t>
  </si>
  <si>
    <t>High-dynamic</t>
  </si>
  <si>
    <t>Low-dynamic</t>
  </si>
  <si>
    <t>Sublitoral</t>
  </si>
  <si>
    <t>Litoral</t>
  </si>
  <si>
    <t>Deep</t>
  </si>
  <si>
    <t>Shallow</t>
  </si>
  <si>
    <t>Z2.11</t>
  </si>
  <si>
    <t>Z2.122</t>
  </si>
  <si>
    <t>Z2.123</t>
  </si>
  <si>
    <t>Z2.21</t>
  </si>
  <si>
    <t>Z2.22</t>
  </si>
  <si>
    <t>(Box)core</t>
  </si>
  <si>
    <t>Borja et al. (2000); Hiscock et al. (2004); MarLIN (2006); Read &amp; Fauchald (2018)</t>
  </si>
  <si>
    <t>Hiscock et al. (2004); Bos et al. (2011); MarLIN (2006); Horton et al. (2018)</t>
  </si>
  <si>
    <t>Hiscock et al. (2004); Horton et al. (2018)</t>
  </si>
  <si>
    <t>Borja et al. (2000); Hiscock et al. (2004); MarLIN (2006); Queirós et al. (2013); WoRMS (2018)</t>
  </si>
  <si>
    <t>Dredge/grab</t>
  </si>
  <si>
    <t>Hiscock et al. (2004); MarLIN (2006); MolluscaBase (2018)</t>
  </si>
  <si>
    <t>Seems to profit from deteriorated conditions</t>
  </si>
  <si>
    <t>Borja et al. (2000); MarLIN (2006); Bolam et al. (2013); Queirós et al. (2013); Read &amp; Fauchald (2018)</t>
  </si>
  <si>
    <t>Flach et al. (1993); Hiscock et al. (2004); Bos et al. (2011); Horton et al. (2018)</t>
  </si>
  <si>
    <t>Borja et al. (2000); Hiscock et al. (2004); MarLIN (2006); Queirós et al. (2013); Kroh &amp; Mooi (2018)</t>
  </si>
  <si>
    <t>Borja et al. (2000); Hiscock et al. (2004); MarLIN (2006); MolluscaBase (2018)</t>
  </si>
  <si>
    <t>Borja et al. (2000); Hiscock et al. (2004); MarLIN (2006); Daan et al. (2013); MolluscaBase (2018)</t>
  </si>
  <si>
    <t>Borja et al. (2000); MarLIN (2006); Daan et al. (2013); Wijnhoven et al. (2013); MolluscaBase (2018)</t>
  </si>
  <si>
    <t>Predominantly hard substrate related</t>
  </si>
  <si>
    <t>Borja et al. (2000); Bos et al. (2011); Horton et al. (2018)</t>
  </si>
  <si>
    <t>Typical patchy distribution; might be considered a NIS</t>
  </si>
  <si>
    <t>Borja et al. (2000); Hiscock et al. (2004); MarLIN (2006); Wijnhoven et al. (2013); Read &amp; Fauchald (2018)</t>
  </si>
  <si>
    <t>Seems to benefit from increasing mud content; species might benefit from deteriorated conditions (low oxygen levels)</t>
  </si>
  <si>
    <t>(Box)core*</t>
  </si>
  <si>
    <t>Parasites and diseases have an impact on populations; but might be a secundary effect of other disturbances as well</t>
  </si>
  <si>
    <t>Borja et al. (2000); Hiscock et al. (2004); Daan et al. (2013); MolluscaBase (2018)</t>
  </si>
  <si>
    <t>Species might benefit from deteriorated conditions (low oxygen levels)</t>
  </si>
  <si>
    <t>Borja et al. (2000); Hiscock et al. (2004); Horton et al. (2018)</t>
  </si>
  <si>
    <t>Indicator species (n):</t>
  </si>
  <si>
    <r>
      <t xml:space="preserve">Tharyx </t>
    </r>
    <r>
      <rPr>
        <sz val="11"/>
        <color theme="1"/>
        <rFont val="Calibri"/>
        <family val="2"/>
        <scheme val="minor"/>
      </rPr>
      <t>sp. &amp;</t>
    </r>
    <r>
      <rPr>
        <i/>
        <sz val="11"/>
        <color theme="1"/>
        <rFont val="Calibri"/>
        <family val="2"/>
        <scheme val="minor"/>
      </rPr>
      <t xml:space="preserve"> Aphelochaeta </t>
    </r>
    <r>
      <rPr>
        <sz val="11"/>
        <color theme="1"/>
        <rFont val="Calibri"/>
        <family val="2"/>
        <scheme val="minor"/>
      </rPr>
      <t>sp. samengevoegd tot Cirratulidae</t>
    </r>
  </si>
  <si>
    <t>Potential indicator species that have not been selected (but can be added to specific evaluations of relevance):</t>
  </si>
  <si>
    <t>&gt;&gt;</t>
  </si>
  <si>
    <t>Predominantly hard substrate related; or related to soft substrate with sufficient hard elements (unsuitable indicator based on boxcore data).</t>
  </si>
  <si>
    <t>Daly &amp; Fautin (2018)</t>
  </si>
  <si>
    <t>Borja et al. (2000); Hiscock et al. (2004); Van Moorsel (2005); MarLIN (2006); Daan et al. (2013); MolluscaBase (2018)</t>
  </si>
  <si>
    <t>Borja et al. (2000); MarLIN (2006); Wijnhoven et al. (2013); Read &amp; Fauchald (2018)</t>
  </si>
  <si>
    <t>** Results of calculation (power analyses) of lowest number of samples necessary to detect differences of 50% (at p&lt;0,05) in spatial occurrence (presence/absence) with a power of 80% for individual potential indicator species for separate datasets and years (MWTL/BIOMON 1992-2014; WOt 2004-2015).</t>
  </si>
  <si>
    <t>Bolam, S.G., Coggan, R.C., Eggleton, J., Diesing, M., Stephens, D. (2014). Sensitivity of macrobenthic secondary production to trawling in the English sector of the Greater North Sea: A biological trait approach. Journal of Sea Research 85, 162–177.</t>
  </si>
  <si>
    <r>
      <t xml:space="preserve">Borja, A., Franco, J., Pérez, V. (2000). A Marine Biotic Index to Establish the Ecological Quality of Soft-Bottom Benthos Within European Estuarine and Coastal Environments. </t>
    </r>
    <r>
      <rPr>
        <i/>
        <sz val="11"/>
        <color theme="1"/>
        <rFont val="Calibri"/>
        <family val="2"/>
        <scheme val="minor"/>
      </rPr>
      <t>Marine Pollution Bulletin.</t>
    </r>
    <r>
      <rPr>
        <sz val="11"/>
        <color theme="1"/>
        <rFont val="Calibri"/>
        <family val="2"/>
        <scheme val="minor"/>
      </rPr>
      <t xml:space="preserve"> 40(12), 1100-1114.</t>
    </r>
  </si>
  <si>
    <t>Daan, R., De Bruyne, R., Wijnhoven, S., Kuijper, W., Faasse, M., Van Moorsel, G., Gmelig Meyling, A., Van Leeuwen, S. (2013). Tweekleppigen - Bivalvia. Hoofdstuk 7 in De Bruyne, R., Van Leeuwen, S., Gmelig Meyling, A., Daan, R.(eds.). Schelpdieren van het Nederlandse Noordzeegebied. Ecologische Atlas van de mariene weekdieren (Mollusca). Uitgeverij Tirion, Utrecht &amp; Stichting ANEMOON, Lisse.</t>
  </si>
  <si>
    <t>Daly, M., Fautin, D. (2018). World List of Actiniaria. Accessed through: World Register of Marine Species at: http://www.marinespecies.org in 2018.</t>
  </si>
  <si>
    <t>De Bruyne, R., Daan, R., Faasse, M., Kuijper, W., Wijnhoven, S., Gmelig Meyling, A., Van Leeuwen, S. (2013). Huisjesslakken -Gastropoda. Hoofdstuk 8 in De Bruyne, R., Van Leeuwen, S., Gmelig Meyling, A., Daan, R.(eds.). Schelpdieren van het Nederlandse Noordzeegebied. Ecologische Atlas van de mariene weekdieren (Mollusca). Uitgeverij Tirion, Utrecht &amp; Stichting ANEMOON, Lisse.</t>
  </si>
  <si>
    <t>Hiscock, K., Langmead, O. &amp; Warwick, R. 2004. Identification of seabed indicator species from time-series and other studies to support implementation of the EU Habitats and Water Framework Directives. Report to the Joint Nature Conservation Committee and the Environment Agency from the Marine Biological Association. Plymouth: Marine Biological Association. JNCC Contract F90-01-705. 109 pp.</t>
  </si>
  <si>
    <t>Kroh, A., Mooi, R. (2018). World Echinoidea Database.Accessed through: World Register of Marine Species at: http://www.marinespecies.org in 2018.</t>
  </si>
  <si>
    <t>MarLIN, 2006. BIOTIC - Biological Traits Information Catalogue. Marine Life Information Network. Plymouth: Marine Biological Association of the United Kingdom. [Accessed in 2018] Available from &lt;www.marlin.ac.uk/biotic&gt;</t>
  </si>
  <si>
    <r>
      <t xml:space="preserve">MolluscaBase (2018). </t>
    </r>
    <r>
      <rPr>
        <sz val="11"/>
        <color theme="1"/>
        <rFont val="Calibri"/>
        <family val="2"/>
        <scheme val="minor"/>
      </rPr>
      <t>Accessed through: World Register of Marine Species at: http://www.marinespecies.org in 2018.</t>
    </r>
  </si>
  <si>
    <t>Queirós, A.M., Birchenough, S.N.R., Bremner, J., Godbold, J.A., Parker, R.E., Romero-Ramirez, A., Reiss, H., Solan, M., Somerfield, P.J., Van Colen, C., Van Hoey, G., Widdicombe, S. (2013). A bioturbation classification of European marine infaunal invertebrates. Ecology and Evolution 2013; 3(11): 3958–3985.</t>
  </si>
  <si>
    <r>
      <t xml:space="preserve">Read, G., Fauchald, K. (Ed.) (2018). World Polychaeta database. </t>
    </r>
    <r>
      <rPr>
        <sz val="11"/>
        <color theme="1"/>
        <rFont val="Calibri"/>
        <family val="2"/>
        <scheme val="minor"/>
      </rPr>
      <t>Accessed through: World Register of Marine Species at: http://www.marinespecies.org in 2018.</t>
    </r>
  </si>
  <si>
    <t>Van Moorsel G.W.N.M. (2005). Macrofauna en hydromorfologie van zoute wateren. Rapport Ecosub, Doorn.</t>
  </si>
  <si>
    <t>Wijnhoven, S., Duineveld, G., Lavaleye, M., Craeymeersch, J., Troost, K., Van Asch, M. (2013). Kaderrichtlijn Marien indicatoren Noordzee. Naar een uitgebalanceerde selectie van indicator soorten ter evaluatie van habitats en gebieden en scenario’s hoe die te monitoren. Monitor Taskforce Publication Series 2013 – 02.</t>
  </si>
  <si>
    <t>Wijnhoven, S. (2017). Non-indigenous species presence and distribution in intertidal hard substrate environments of the Western Scheldt: Results of Transect Monitoring inventory of 2017 compared to 2015-2016. Ecoauthor Report Series 2017 - 04, Heinkenszand, the Netherlands.</t>
  </si>
  <si>
    <r>
      <t xml:space="preserve">WoRMS (2018). </t>
    </r>
    <r>
      <rPr>
        <i/>
        <sz val="11"/>
        <color theme="1"/>
        <rFont val="Calibri"/>
        <family val="2"/>
        <scheme val="minor"/>
      </rPr>
      <t>Carcinus maenas</t>
    </r>
    <r>
      <rPr>
        <sz val="11"/>
        <color theme="1"/>
        <rFont val="Calibri"/>
        <family val="2"/>
        <scheme val="minor"/>
      </rPr>
      <t xml:space="preserve"> (Linnaeus, 1758). Accessed at: http://www.marinespecies.org in 2018.</t>
    </r>
  </si>
  <si>
    <t>Reference density (n/m2)</t>
  </si>
  <si>
    <t>Derivation methodology reference</t>
  </si>
  <si>
    <t>BZ2.22</t>
  </si>
  <si>
    <t>Max</t>
  </si>
  <si>
    <t>0,5*max</t>
  </si>
  <si>
    <t>2*max</t>
  </si>
  <si>
    <t>2*(max+stdev)</t>
  </si>
  <si>
    <t>Max+stdev</t>
  </si>
  <si>
    <t>2*Max</t>
  </si>
  <si>
    <t>0,5*Max</t>
  </si>
  <si>
    <t>1 sample</t>
  </si>
  <si>
    <r>
      <t xml:space="preserve">Susceptible to competition with the NIS </t>
    </r>
    <r>
      <rPr>
        <i/>
        <sz val="11"/>
        <color theme="1"/>
        <rFont val="Calibri"/>
        <family val="2"/>
        <scheme val="minor"/>
      </rPr>
      <t>M. nitida</t>
    </r>
    <r>
      <rPr>
        <sz val="11"/>
        <color theme="1"/>
        <rFont val="Calibri"/>
        <family val="2"/>
        <scheme val="minor"/>
      </rPr>
      <t xml:space="preserve"> (Wijnhoven, 2017).</t>
    </r>
  </si>
  <si>
    <t>HD habitat type H1130</t>
  </si>
  <si>
    <t>Deepening navigation channel</t>
  </si>
  <si>
    <t>V2.11</t>
  </si>
  <si>
    <t>V2.12</t>
  </si>
  <si>
    <t>V2.21</t>
  </si>
  <si>
    <t>V2.22</t>
  </si>
  <si>
    <t>Z2.12</t>
  </si>
  <si>
    <t>Might benefit from increasing mud content</t>
  </si>
  <si>
    <t>Van Moorsel (2005); MarLIN (2006); Daan et al. (2013); Maris et al. (2013); Wijnhoven &amp; Bos (2017); MolluscaBase (2018)</t>
  </si>
  <si>
    <t>Borja et al. (2000); MarLIN (2006); Maris et al. (2013); Read &amp; Fauchald (2018)</t>
  </si>
  <si>
    <t>Intollerant towards large salinty fluctuations</t>
  </si>
  <si>
    <t>Borja et al. (2000); Van Moorsel (2005); MarLIN (2006); Maris et al. (2013); Horton et al. (2018)</t>
  </si>
  <si>
    <t>Bos et al. (2011); MarLIN (2006); Maris et al. (2013); Horton et al. (2018)</t>
  </si>
  <si>
    <t>Shovel</t>
  </si>
  <si>
    <t>MarLIN (2006); Maris et al. (2013); MolluscaBase (2018)</t>
  </si>
  <si>
    <t>Flach et al. (1993); Bos et al. (2011); Maris et al. (2013); Horton et al. (2018)</t>
  </si>
  <si>
    <t>Hiscock et al. (2004); MarLIN (2006); Maris et al. (2013); Horton et al. (2018)</t>
  </si>
  <si>
    <t>Borja et al. (2000); Van Moorsel (2005); MarLIN (2006); Maris et al. (2013); WoRMS (2018)</t>
  </si>
  <si>
    <t>Bos et al. (2011); MarLIN (2006); Maris et al. (2013); Read &amp; Fauchald (2018)</t>
  </si>
  <si>
    <t>Van Moorsel (2005); MarLIN (2006); Maris et al. (2013); Boyko et al. (2018)</t>
  </si>
  <si>
    <t>Borja et al. (2000); Hiscock et al. (2004); MarLIN (2006); Maris et al. (2013); Read &amp; Fauchald (2018)</t>
  </si>
  <si>
    <t>Second order opportunistic (might profit from deteriorated conditions)</t>
  </si>
  <si>
    <t>Borja et al. (2000); Bremner (2005); Maris et al. (2013); Read &amp; Fauchald (2018)</t>
  </si>
  <si>
    <t>Borja et al. (2000); Hiscock et al. (2004); MarLIN (2006); Compton et al. (2017); Read &amp; Fauchald (2018)</t>
  </si>
  <si>
    <t>Borja et al. (2000); MarLIN (2006); Daan et al. (2013); Maris et al. (2013); Wijnhoven et al. (2013); MolluscaBase (2018)</t>
  </si>
  <si>
    <r>
      <t>Typical patchy distribution; might be considered a NIS</t>
    </r>
    <r>
      <rPr>
        <sz val="11"/>
        <color theme="1"/>
        <rFont val="Calibri"/>
        <family val="2"/>
      </rPr>
      <t>; potential dominance of benthic community is not a good characteristic of an indicator species for good quality</t>
    </r>
  </si>
  <si>
    <t>Kleef (1991); Borja et al. (2000); MarLIN (2006); MolluscaBase (2018)</t>
  </si>
  <si>
    <t>Borja et al. (2000); MarLIN (2006); Maris et al. (2013); MolluscaBase (2018)</t>
  </si>
  <si>
    <t>Borja et al. (2000); MarLIN (2006); Maris et al. (2013); Wijnhoven et al. (2013); Read &amp; Fauchald (2018)</t>
  </si>
  <si>
    <t>De Bruyne et al. (2013); MolluscaBase (2018)</t>
  </si>
  <si>
    <t>Borja et al. (2000); Hiscock et al. (2004); Van Moorsel (2005); MarLIN (2006); Daan et al. (2013); Maris et al. (2013); MolluscaBase (2018)</t>
  </si>
  <si>
    <t>Borja et al. (2000); Hiscock et al. (2004); MarLIN (2006); Maris et al. (2013); Wijnhoven et al. (2013); Read &amp; Fauchald (2018)</t>
  </si>
  <si>
    <t>** Results of calculation (power analyses) of lowest number of samples necessary to detect differences of 50% (at p&lt;0,05) in spatial occurrence (presence/absence) with a power of 80% for individual potential indicator species for separate datasets and years (MWTL/BIOMON 1992-2015; WOt 2004-2015).</t>
  </si>
  <si>
    <r>
      <t>Bos, O.G., Witbaard, R., Lavaleye, M., Van Moorsel, G., Teal, L.R., Van Hal, R., Van der Hammen, T., Ter Hofstede, R., Van Bemmelen, R., Witte, R.H., Geelhoed, S., Dijkman, E.M. (2011). Biodiversity hotspots on the Dutch Continental Shelf. A Marine Strategy Framework Directive perspective. IMARES Wageningen UR, Report number C071/11.</t>
    </r>
    <r>
      <rPr>
        <sz val="11"/>
        <rFont val="Calibri"/>
        <family val="2"/>
        <scheme val="minor"/>
      </rPr>
      <t xml:space="preserve">                   
       </t>
    </r>
  </si>
  <si>
    <t>Boyko, C.B., Bruce, N.L., Hadfield, K.A., Merrin, K.L., Ota, Y., Poore, G.C.B., Taiti, S., Schotte, M., Wilson, G.D.F. (2018). World Marine, Freshwater and Terrestrial Isopod Crustaceans database. Accessed through: World Register of Marine Species at: http://www.marinespecies.org in 2018.</t>
  </si>
  <si>
    <t>Bremner, J. (2005). Assessing ecological functioning in marine benthic communities. PhD thesis University of Newcastle upon Tyne.</t>
  </si>
  <si>
    <t>Compton, T.J., Holthuijsen, S., Mulder M., Van Arkel, M., Kleine Schaars, L., Koolhaas, A., Dekinga, A., Ten Horn, J., Luttikhuizen, P.C., Van der Meer, J., Piersma, T., Van der Veer, H.W. (2017). Shifting baselines in the Ems Dollard estuary: A comparison across three decades reveals changing benthic communities. Journal of Sea Research 127, 119-132.</t>
  </si>
  <si>
    <r>
      <t xml:space="preserve">Flach, E.C. (1993). The distribution of the amphipod </t>
    </r>
    <r>
      <rPr>
        <i/>
        <sz val="11"/>
        <color theme="1"/>
        <rFont val="Calibri"/>
        <family val="2"/>
        <scheme val="minor"/>
      </rPr>
      <t>Corophium arenarium</t>
    </r>
    <r>
      <rPr>
        <sz val="11"/>
        <color theme="1"/>
        <rFont val="Calibri"/>
        <family val="2"/>
        <scheme val="minor"/>
      </rPr>
      <t xml:space="preserve"> in the Dutch Wadden Sea: Relationships with sediment composition and the presence of cockles and lugworms. Netherlands Journal of Sea Research 31(3), 281-290.</t>
    </r>
  </si>
  <si>
    <t>Horton, T., Lowry, J., De Broyer, C., Bellan-Santini, D., Coleman, C. O., Corbari, L., Daneliya, M., Dauvin, J-C., Fišer, C., Gasca, R., Grabowski, M., Guerra-García, J. M., Hendrycks, E., Hughes, L., Jaume, D., Jazdzewski, K., Kim, Y.-H., King, R., Krapp-Schickel, T., LeCroy, S., Lörz, A.-N., Mamos, T., Senna, A. R., Serejo, C., Sket, B., Souza-Filho, J. F., Tandberg, A.H., Thomas, J., Thurston, M., Vader, W., Väinölä, R., Vonk, R., White, K., Zeidler, W. (2018). World Amphipoda Database. Accessed through: World Register of Marine Species at: http://www.marinespecies.org in 2018.</t>
  </si>
  <si>
    <t xml:space="preserve">Kleef, H.L. (1991). Het macrobenthos van de Hond-Paap in het Eems-Dollard estuarium in 1988. Nota GWAO-91.061. Rijkswaterstaat Dienst Getijdewateren. </t>
  </si>
  <si>
    <r>
      <t xml:space="preserve">Maris, T., Beauchard, O., Van Damme, S., Van den Bergh, E., Wijnhoven, S., Meire, P. (2013). Referentiematrices en Ecotoopoppervlaktes Annex bij de Evaluatiemethodiek Schelde-estuarium Studie naar “Ecotoopoppervlaktes en intactness index”. </t>
    </r>
    <r>
      <rPr>
        <i/>
        <sz val="11"/>
        <color theme="1"/>
        <rFont val="Calibri"/>
        <family val="2"/>
        <scheme val="minor"/>
      </rPr>
      <t>Monitor Taskforce Publication Series, 2013-01. NIOZ: Yerseke.</t>
    </r>
    <r>
      <rPr>
        <sz val="11"/>
        <color theme="1"/>
        <rFont val="Calibri"/>
        <family val="2"/>
        <scheme val="minor"/>
      </rPr>
      <t xml:space="preserve"> 35 pp.</t>
    </r>
  </si>
  <si>
    <t>Wijnhoven, S., Bos, O.G. (2017). Nationale Benthos Indicator Noordzee: Proces van ontwikkeling en het protocol van de ‘Benthische Indicator Soorten Index (BISI)’. Ecoauthor Report Series 2017 - 02, Heinkenszand, the Netherlands.</t>
  </si>
  <si>
    <r>
      <t xml:space="preserve">WoRMS (2018). </t>
    </r>
    <r>
      <rPr>
        <i/>
        <sz val="11"/>
        <color theme="1"/>
        <rFont val="Calibri"/>
        <family val="2"/>
        <scheme val="minor"/>
      </rPr>
      <t>Crangon crangon</t>
    </r>
    <r>
      <rPr>
        <sz val="11"/>
        <color theme="1"/>
        <rFont val="Calibri"/>
        <family val="2"/>
        <scheme val="minor"/>
      </rPr>
      <t xml:space="preserve"> (Linnaeus, 1758). Accessed at: http://www.marinespecies.org/ in 2018.</t>
    </r>
  </si>
  <si>
    <t>Meso-haline</t>
  </si>
  <si>
    <t>Poly-haline</t>
  </si>
  <si>
    <t>0,5*Z2.22</t>
  </si>
  <si>
    <t>0,5*V2.22</t>
  </si>
  <si>
    <t>2*V2.11</t>
  </si>
  <si>
    <t>2*Z2.11</t>
  </si>
  <si>
    <t>0,5*V2.11</t>
  </si>
  <si>
    <t>max+stdev</t>
  </si>
  <si>
    <t>2samples</t>
  </si>
  <si>
    <t>Indication of selected sampling technique (or comparable methodology), type of benthos recordings used for evaluation and minimum number of samples necessary to detect differences of 50% (at p&lt;0,05) in spatial occurrence (presence/absence: Pres/Abs) with a power of 80% (based on recent historic data; used to select species with sufficient power).</t>
  </si>
  <si>
    <t>HD habitat type H1110a</t>
  </si>
  <si>
    <t>Type of benthos data</t>
  </si>
  <si>
    <t>Z2.1X2</t>
  </si>
  <si>
    <t>Z2.113</t>
  </si>
  <si>
    <t>Densities</t>
  </si>
  <si>
    <t>Boxcore</t>
  </si>
  <si>
    <t>Might be a NIS</t>
  </si>
  <si>
    <t>Borja et al. (2000); Van Moorsel (2005); Wijnhoven &amp; Hummel (2009); Read &amp; Fauchald (2018)</t>
  </si>
  <si>
    <t>Dredge</t>
  </si>
  <si>
    <t>Borja et al. (2000); Hiscock et al. (2004); MarLIN (2006); Maris et al. (2013); Queirós et al. (2013); WoRMS (2018)</t>
  </si>
  <si>
    <t>Hiscock et al. (2004); MarLIN (2006); Folmer et al. (2017); MolluscaBase (2018)</t>
  </si>
  <si>
    <t>Pres/Abs</t>
  </si>
  <si>
    <t>Colony; in need of somekind of hard substrate (e.g. shells, boulders, algae, carapax of crab)</t>
  </si>
  <si>
    <t>Borja et al. (2000); Hiscock et al. (2004); MarLIN (2006); Bock &amp; Gordon (2018)</t>
  </si>
  <si>
    <t>Borja et al. (2000); MarLIN (2006); Daan et al. (2013); Wijnhoven et al. (2013); Folmer et al. (2017); MolluscaBase (2018)</t>
  </si>
  <si>
    <t>Borja et al. (2000); MarLIN (2006); Wijnhoven &amp; Bos (2017); WoRMS (2018a)</t>
  </si>
  <si>
    <t>Borja et al. (2000); Hiscock et al. (2004); MarLIN (2006); Wijnhoven&amp; Hummel (2009); MolluscaBase (2018)</t>
  </si>
  <si>
    <t>Borja et al. (2000); MarLIN (2006); MolluscaBase (2018)</t>
  </si>
  <si>
    <t>Borja et al. (2000); Hiscock et al. (2004); Van Moorsel (2005); Wijnhoven &amp; Bos (2017); Stöhr et al. (2018)</t>
  </si>
  <si>
    <t>Borja et al. (2000); Bos et al. (2011); Daly &amp; Fautin (2018); De Kluijver &amp; Ingalsuo (2018)</t>
  </si>
  <si>
    <t>Borja et al. (2000); Hiscock et al. (2004); van Moorsel (2005); MarLIN (2006); Read &amp; Fauchald (2018)</t>
  </si>
  <si>
    <t>Borja et al. (2000); Hiscock et al. (2004); Van Moorsel (2005); MarLIN (2006); Horton et al. (2018)</t>
  </si>
  <si>
    <t>Mentioned as a NIS in some studies; might profit from deteriorated conditions.</t>
  </si>
  <si>
    <t>Van Moorsel (2005); Wijnhoven &amp; Hummel (2009); Read &amp; Fauchald (2018)</t>
  </si>
  <si>
    <t>MarLIN (2006); De Bruyne et al. (2013); MolluscaBase (2018)</t>
  </si>
  <si>
    <t>Borja et al. (2000); Hiscock et al. (2004); Ballerstedt (2006); Bock &amp; Gordon (2018)</t>
  </si>
  <si>
    <t>MarLIN (2006); Wijnhoven &amp; Bos (2017); Lemaitre &amp; McLaughlin (2018)</t>
  </si>
  <si>
    <t>Might benefit from increasing temperature.</t>
  </si>
  <si>
    <t>Adema (1991); Borja et al. (2000); WoRMS (2018b)</t>
  </si>
  <si>
    <t>** Results of calculation (power analyses) of lowest number of samples necessary to detect differences of 50% (at p&lt;0,05) in spatial occurrence (presence/absence) with a power of 80% for individual potential indicator species for separate datasets and years (MWTL/BIOMON 1992-2008, 2014, 216-2017; SIBES 2008-2014; WOt 2004-2014).</t>
  </si>
  <si>
    <t>Adema, J.P.H.M. (1991). De krabben van Nederland en België (Crustacea, Decapoda, Brachyura). Nationaal Natuurhistorisch Museum, Leiden.</t>
  </si>
  <si>
    <r>
      <t xml:space="preserve">Ballerstedt, S. (2006). </t>
    </r>
    <r>
      <rPr>
        <i/>
        <sz val="11"/>
        <color theme="1"/>
        <rFont val="Calibri"/>
        <family val="2"/>
        <scheme val="minor"/>
      </rPr>
      <t>Einhornia crustulenta</t>
    </r>
    <r>
      <rPr>
        <sz val="11"/>
        <color theme="1"/>
        <rFont val="Calibri"/>
        <family val="2"/>
        <scheme val="minor"/>
      </rPr>
      <t xml:space="preserve"> A sea mat. In Tyler-Walters H. and Hiscock K. (eds) Marine Life Information Network: Biology and Sensitivity Key Information Reviews, [on-line]. Plymouth: Marine Biological Association of the United Kingdom. Available from: https://www.marlin.ac.uk/species/detail/1595 visited in 2018.</t>
    </r>
  </si>
  <si>
    <t>Bock, P., Gordon, D. (2018). World List of Bryozoa. Accessed through: World Register of Marine Species at: http://www.marinespecies.org in 2018.</t>
  </si>
  <si>
    <t>De Kluijver, M.J., Ingalsuo, S.S. (2018). Macrobenthos of the North Sea - Anthozoa.  Marine Species Identification Portal, available from: http://species-identification.org, accessed in 2018.</t>
  </si>
  <si>
    <t>Folmer, E., Dekinga, A., Holthuijsen, S., Van der Meer, J., Mosk, D., Piersma, T., Van der Veer, H. (2017). Species distribution models of Iintertidal benthos - Tools for assessing the impact of physical and morphological drivers
on benthos and birds in the Wadden Sea. NIOZ Report, NIOZ Texel.</t>
  </si>
  <si>
    <t>Lemaitre, R., McLaughlin, P. (2018). World Paguroidea &amp; Lomisoidea database. Accessed through: World Register of Marine Species at: http://www.marinespecies.org in 2018.</t>
  </si>
  <si>
    <t>Stöhr, S., O’Hara, T., Thuy, B. (2018). World Ophiuroidea database. Accessed through: World Register of Marine Species at: http://www.marinespecies.org in 2018.</t>
  </si>
  <si>
    <t>Wijnhoven, S., Hummel, H. (2009). Historische analyse exoten in de Zeeuwse delta. De opkomst, verspreiding, ontwikkeling en impact van exoten onder de macrofauna van het zachte substraat in de Zeeuwse brakke en zoute wateren. KNAW/NIOO-CEME, Monitor Taskforce Publication Series 2009-11.</t>
  </si>
  <si>
    <t>WoRMS (2018a). Liocarcinus holsatus (Fabricius, 1798). Accessed at: http://www.marinespecies.org in 2018.</t>
  </si>
  <si>
    <r>
      <t xml:space="preserve">WoRMS (2018b). </t>
    </r>
    <r>
      <rPr>
        <i/>
        <sz val="11"/>
        <color theme="1"/>
        <rFont val="Calibri"/>
        <family val="2"/>
        <scheme val="minor"/>
      </rPr>
      <t>Portumnus latipes</t>
    </r>
    <r>
      <rPr>
        <sz val="11"/>
        <color theme="1"/>
        <rFont val="Calibri"/>
        <family val="2"/>
        <scheme val="minor"/>
      </rPr>
      <t xml:space="preserve"> (Pennant, 1777). Accessed at: http://www.marinespecies.org in 2018.</t>
    </r>
  </si>
  <si>
    <t>0,5*Z2.113</t>
  </si>
  <si>
    <t>2*Z2.123</t>
  </si>
  <si>
    <t>0,5*Z2.123</t>
  </si>
  <si>
    <t>Z1.123</t>
  </si>
  <si>
    <t>0,25*Z2.123</t>
  </si>
  <si>
    <t>1sample</t>
  </si>
  <si>
    <t>Indication of selected sampling technique (or comparable methodology), type of benthos recordings used for evaluation and minimum number of samples necessary to detect differences of 50% (at p&lt;0,05) in spatial occurrence (presence/absence) with a power of 80% (based on recent historic data; used to select species with sufficient power).</t>
  </si>
  <si>
    <t>HD habitat type H1140a</t>
  </si>
  <si>
    <t>Low</t>
  </si>
  <si>
    <t>Middle to high</t>
  </si>
  <si>
    <t>Z2.221</t>
  </si>
  <si>
    <t>Z2.222/Z2.223</t>
  </si>
  <si>
    <t>Handcore</t>
  </si>
  <si>
    <r>
      <t>Borja et al. (2000); Hiscock et al. (2004); MarLIN (2006); Kraan et al. (2007); Daan et al. (2013); Folmer et al. (2017)</t>
    </r>
    <r>
      <rPr>
        <sz val="11"/>
        <color theme="1"/>
        <rFont val="Calibri"/>
        <family val="2"/>
      </rPr>
      <t>;</t>
    </r>
    <r>
      <rPr>
        <sz val="11"/>
        <color theme="1"/>
        <rFont val="Calibri"/>
        <family val="2"/>
        <scheme val="minor"/>
      </rPr>
      <t xml:space="preserve"> MolluscaBase (2018)</t>
    </r>
  </si>
  <si>
    <t>Borja et al. (2000); Hiscock et al. (2004); MarLIN (2006); Folmer et al. (2017); Read &amp; Fauchald (2018)</t>
  </si>
  <si>
    <t>Borja et al. (2000); Hiscock et al. (2004); MarLIN (2006); Queirós et al. (2013); Folmer et al. (2017); WoRMS (2018)</t>
  </si>
  <si>
    <t>Borja et al. (2000); Van Moorsel (2005); MarLIN (2006); Kraan et al. (2007); Maris et al. (2013); WoRMS (2018)</t>
  </si>
  <si>
    <t>van Moorsel (2005); MarLIN (2006); Kraan et al. (2007); Horton et al. (2013)</t>
  </si>
  <si>
    <t>Borja et al. (2000); Hiscock et al. (2004); MarLIN (2006); Kraan et al. (2007); MolluscaBase (2018)</t>
  </si>
  <si>
    <t>Borja et al. (2000); Hiscock et al. (2004); MarLIN (2006); Folmer at al. (2017); MolluscaBase (2018)</t>
  </si>
  <si>
    <t>Hiscock et al. (2004); Marlin (2006); Folmer et al. (2017); MolluscaBase (2018)</t>
  </si>
  <si>
    <t>Not really expected in the intertidal zone (predominantly a subtidal species)</t>
  </si>
  <si>
    <t>Hiscock et al. (2004); MarLIN (2006); Folmer et al. (2017); Horton et al. (2018)</t>
  </si>
  <si>
    <t>Sensitive to periods of frost</t>
  </si>
  <si>
    <t>Hiscock et al. (2004); Van Moorsel (2005); Daan et al. (2013); Folmer et al. (2017); MolluscaBase (2018)</t>
  </si>
  <si>
    <t>Hiscock et al. (2004); Kraan et al. (2007); De Bruyne et al. (2013); MolluscaBase (2018)</t>
  </si>
  <si>
    <t>Borja et al. (2000); Hiscock et al. (2004); Van Moorsel (2005); MarLIN (2006); Daan et al. (2013); Folmer et al. (2017); MolluscaBase (2018)</t>
  </si>
  <si>
    <t>** Results of calculation (power analyses) of lowest number of samples necessary to detect differences of 50% (at p&lt;0,05) in spatial occurrence (presence/absence) with a power of 80% for individual potential indicator species for separate datasets and years (MWTL/BIOMON 1994-2008, 2014, 216-2017; SIBES 2008-2014; WOt 2004-2015).</t>
  </si>
  <si>
    <t>Kraan, C., Dekinga, A., Folmer, E.O., Van der Veer, H.W., Piersma, T. (2007). Macrobenthic fauna on intertidal mudflats in the Dutch Wadden Sea: Species abundances, biomass and distributions in 2004 and 2006. NIOZ, Texel, NIOZ-Report 2007-2.</t>
  </si>
  <si>
    <r>
      <t xml:space="preserve">WoRMS (2018). </t>
    </r>
    <r>
      <rPr>
        <i/>
        <sz val="11"/>
        <color theme="1"/>
        <rFont val="Calibri"/>
        <family val="2"/>
        <scheme val="minor"/>
      </rPr>
      <t>Carcinus maenas</t>
    </r>
    <r>
      <rPr>
        <sz val="11"/>
        <color theme="1"/>
        <rFont val="Calibri"/>
        <family val="2"/>
        <scheme val="minor"/>
      </rPr>
      <t xml:space="preserve"> (Linnaeus, 1758). Accessed at: http://www.marinespecies.org/ in 2018.</t>
    </r>
  </si>
  <si>
    <t>0,25*(Z2.221+Z2.222/Z2.223)</t>
  </si>
  <si>
    <t>0,5*Z2.221</t>
  </si>
  <si>
    <t>0,5*Z2.222/Z2.223</t>
  </si>
  <si>
    <t>HD habitat type H1140b</t>
  </si>
  <si>
    <t>Coarse sediment</t>
  </si>
  <si>
    <t>Sand</t>
  </si>
  <si>
    <t>Z2.2Xg*</t>
  </si>
  <si>
    <t>Z2.2Xz</t>
  </si>
  <si>
    <t>Core</t>
  </si>
  <si>
    <t>Borja et al. (2000); Hiscock et al. (2004); Janssen &amp; Mulder (2005); Van Moorsel (2005); MarLIN (2006); Horton et al. (2018)</t>
  </si>
  <si>
    <t>Hiscock et al. (2004); Janssen &amp; Mulder (2005); Van Moorsel (2005); Bos et al. (2011); MarLIN (2006); Horton et al. (2018)</t>
  </si>
  <si>
    <t>Hiscock et al. (2004); Janssen &amp; Mulder (2005); MarLIN (2006); MolluscaBase (2018)</t>
  </si>
  <si>
    <t>Hiscock et al. (2004); Janssen &amp; Mulder (2005); MarLIN (2006); Horton et al. (2018)</t>
  </si>
  <si>
    <t>Borja et al. (2000); Hiscock et al. (2004); Janssen &amp; Mulder (2005); Van Moorsel (2005); MarLIN (2006); Read &amp; Fauchald (2018)</t>
  </si>
  <si>
    <t>Janssen &amp; Mulder (2005); Van Moorsel (2005); MarLIN (2006); Maris et al. (2013); Boyko et al. (2018)</t>
  </si>
  <si>
    <t>Borja et al. (2000); Hiscock et al. (2004); Janssen &amp; Mulder (2005); Bos et al. (2011); Horton et al. (2018)</t>
  </si>
  <si>
    <t>Borja et al. (2000); Hiscock et al. (2004); Janssen &amp; Mulder (2005); MarLIN (2006); Read &amp; Fauchald (2018)</t>
  </si>
  <si>
    <t>Borja et al. (2000); Bremner (2005); Janssen &amp; Mulder (2005); Maris et al. (2013); Read &amp; Fauchald (2018)</t>
  </si>
  <si>
    <t>Borja et al. (2000); Janssen &amp; Mulder (2005); MarLIN (2006); Daan et al. (2013); Wijnhoven et al. (2013); MolluscaBase (2018)</t>
  </si>
  <si>
    <t>Might benefit from some physical disturbance (due to enhanced competitive position).</t>
  </si>
  <si>
    <t>Borja et al. (2000); Janssen &amp; Mulder (2005); Bos et al. (2011); De Kluijver &amp; Ingalsuo (2018); Horton et al. (2018)</t>
  </si>
  <si>
    <t>Borja et al. (2000); Janssen &amp; Mulder (2005); Van Moorsel (2005);  De Kluijver et al. (2018); Read &amp; Fauchald (2018)</t>
  </si>
  <si>
    <t>Borja et al. (2000); Janssen &amp; Mulder (2005); MarLIN (2006); Maris et al. (2013); Read &amp; Fauchald (2018)</t>
  </si>
  <si>
    <t>Borja et al. (2000); Janssen &amp; Mulder (2005); MarLIN (2006); Horton et al. (2018)</t>
  </si>
  <si>
    <t>*Not taken into account as less than 3 % of total surface H1140b consists of coarse sediment, and no samples are available for this ecotope!</t>
  </si>
  <si>
    <t>Flach et al. (1993); Hiscock et al. (2004); Janssen &amp; Mulder (2005); Bos et al. (2011); Horton et al. (2018)</t>
  </si>
  <si>
    <t>Janssen &amp; Mulder (2005); Bos et al. (2011); De Kluijver &amp; Ingalsuo (2018); Horton et al. (2018)</t>
  </si>
  <si>
    <t>Janssen &amp; Mulder (2005); Bos et al. (2011); Mees &amp; Meland (2012)</t>
  </si>
  <si>
    <t>Borja et al. (2000); Janssen &amp; Mulder (2005); Bos et al. (2011); Horton et al. (2018)</t>
  </si>
  <si>
    <r>
      <t xml:space="preserve">Most likely especially </t>
    </r>
    <r>
      <rPr>
        <i/>
        <sz val="11"/>
        <color theme="1"/>
        <rFont val="Calibri"/>
        <family val="2"/>
        <scheme val="minor"/>
      </rPr>
      <t>S. setosa</t>
    </r>
    <r>
      <rPr>
        <sz val="11"/>
        <color theme="1"/>
        <rFont val="Calibri"/>
        <family val="2"/>
        <scheme val="minor"/>
      </rPr>
      <t xml:space="preserve">, which is nowadays </t>
    </r>
    <r>
      <rPr>
        <i/>
        <sz val="11"/>
        <color theme="1"/>
        <rFont val="Calibri"/>
        <family val="2"/>
        <scheme val="minor"/>
      </rPr>
      <t>Parasagitta setosa</t>
    </r>
    <r>
      <rPr>
        <sz val="11"/>
        <color theme="1"/>
        <rFont val="Calibri"/>
        <family val="2"/>
        <scheme val="minor"/>
      </rPr>
      <t>; population fluctuations might be more related to temperature, competition/predation and pelagic processes.</t>
    </r>
  </si>
  <si>
    <t>Southward (1984); Borja et al. (2000); Janssen &amp; Mulder (2005); MarLIN (2006); WoRMS (2018)</t>
  </si>
  <si>
    <t>Borja et al. (2000); Hiscock et al. (2004); Janssen &amp; Mulder (2005); Horton et al. (2018)</t>
  </si>
  <si>
    <t>** Results of calculation (power analyses) of lowest number of samples necessary to detect differences of 50% (at p&lt;0,05) in spatial occurrence (presence/absence) with a power of 80% for individual potential indicator species for separate datasets and years (PMR 2004-2015; WOt 2004-2017).</t>
  </si>
  <si>
    <t>De Kluijver, M.J., Van Nieuwenhuijzen, A., Ingalsuo, S., Veldhuijzen-Van Zanten, H. (2018). Macrobenthos of the North Sea - Polychaeta. Marine Species Identification Portal, available from: http://species-identification.org, accessed in 2018.</t>
  </si>
  <si>
    <t>De Kluijver, M.J., Ingalsuo, S.S. (2018). Macrobenthos of the North Sea - Crustacea.  Marine Species Identification Portal, available from: http://species-identification.org, accessed in 2018.</t>
  </si>
  <si>
    <t>Janssen, G., Mulder, S. (2005). Zonation of macrofauna across sandy beaches and surf zones along the Dutch coast. Oceanologia 47(2), 1-18.</t>
  </si>
  <si>
    <t>Mees, J.,  Meland, K. (2012). World List of Lophogastrida, Stygiomysida and Mysida. ccessed through: World Register of Marine Species at: http://www.marinespecies.org in 2018.</t>
  </si>
  <si>
    <r>
      <t xml:space="preserve">Southward, A.J. (1984). Fluctuations in the "indicator" chaetognaths </t>
    </r>
    <r>
      <rPr>
        <i/>
        <sz val="11"/>
        <color theme="1"/>
        <rFont val="Calibri"/>
        <family val="2"/>
        <scheme val="minor"/>
      </rPr>
      <t>Sagitta elegans</t>
    </r>
    <r>
      <rPr>
        <sz val="11"/>
        <color theme="1"/>
        <rFont val="Calibri"/>
        <family val="2"/>
        <scheme val="minor"/>
      </rPr>
      <t xml:space="preserve"> and </t>
    </r>
    <r>
      <rPr>
        <i/>
        <sz val="11"/>
        <color theme="1"/>
        <rFont val="Calibri"/>
        <family val="2"/>
        <scheme val="minor"/>
      </rPr>
      <t>Sagita setosa</t>
    </r>
    <r>
      <rPr>
        <sz val="11"/>
        <color theme="1"/>
        <rFont val="Calibri"/>
        <family val="2"/>
        <scheme val="minor"/>
      </rPr>
      <t xml:space="preserve"> in the Western Channel. Oceanologica Acta 7(2), 229-239.</t>
    </r>
  </si>
  <si>
    <r>
      <t>WoRMS (2018).</t>
    </r>
    <r>
      <rPr>
        <i/>
        <sz val="11"/>
        <color theme="1"/>
        <rFont val="Calibri"/>
        <family val="2"/>
        <scheme val="minor"/>
      </rPr>
      <t xml:space="preserve"> Parasagitta setosa</t>
    </r>
    <r>
      <rPr>
        <sz val="11"/>
        <color theme="1"/>
        <rFont val="Calibri"/>
        <family val="2"/>
        <scheme val="minor"/>
      </rPr>
      <t xml:space="preserve"> (J. Müller, 1847). Accessed at: http://www.marinespecies.org in 2018.</t>
    </r>
  </si>
  <si>
    <t>- Ref ecotopes H1160 - 'Selection of indicator species with characteristics (including literature references), used (internal) reference occurences and the way of derivation from recent historic monitoring data, at the level of the distinguished individual ecotopes for habitat type H1160'</t>
  </si>
  <si>
    <t>- BISI H1160 OS - 'HD habitat type H1160 in the Eastern Scheldt - Large shallow inlets and bays'</t>
  </si>
  <si>
    <t>- BISI H1130 WS - 'HD habitat type H1130 in the Western Scheldt - Estuaries'</t>
  </si>
  <si>
    <t>- BISI H1130 ED - 'HD habitat type H1130 in the Eems-Dollard (part of N2000 area Wadden Sea) - Estuaries'</t>
  </si>
  <si>
    <t>- BISI H1110a WZ - 'HD habitat subtype H1110a in the Wadden Sea - Sandbanks permanently flooded - tidal area'</t>
  </si>
  <si>
    <t>- BISI H1140a WZ - 'HD habitat subtype H1140a in the Wadden Sea - Intertidal mud flats and sandbanks - tidal area'</t>
  </si>
  <si>
    <t>- BISI H1140b NZ - 'HD habitat subtype H1140b in the North Sea - Intertidal mud flats and sandbanks - North Sea coastal zone'</t>
  </si>
  <si>
    <t>- Ref ecotopes H1130 - 'Selection of indicator species with characteristics (including literature references), used (internal) reference occurences and the way of derivation from recent historic monitoring data, at the level of the distinguished individual ecotopes for habitat type H1130'</t>
  </si>
  <si>
    <t>- Ref ecotopes H1110a - 'Selection of indicator species with characteristics (including literature references), used (internal) reference occurences and the way of derivation from recent historic monitoring data, at the level of the distinguished individual ecotopes for habitat type H1110a'</t>
  </si>
  <si>
    <t>- Ref ecotopes H1140a - 'Selection of indicator species with characteristics (including literature references), used (internal) reference occurences and the way of derivation from recent historic monitoring data, at the level of the distinguished individual ecotopes for habitat type H1140a'</t>
  </si>
  <si>
    <t>- Ref ecotopes H1140b - 'Selection of indicator species with characteristics (including literature references), used (internal) reference occurences and the way of derivation from recent historic monitoring data, at the level of the distinguished individual ecotopes for habitat type H1140b'</t>
  </si>
  <si>
    <t>BISI HXXXX XX:</t>
  </si>
  <si>
    <t>Ref ecotopes HXXXX:</t>
  </si>
  <si>
    <t xml:space="preserve">List of indicator species that make up the BISI of the habitat type of concern; </t>
  </si>
  <si>
    <t>Indicators to focus on to evaluate certain typical pressures that might be of importance in the area of concern and the meaning of certain ecological functioning indicators are clarified;</t>
  </si>
  <si>
    <t>Potential indicator species that have not been selected (but can be added to specific evaluations of relevance);</t>
  </si>
  <si>
    <t>- Indication of indicator value and relatedness to distinguished ecotopes (the HD habitat type specific BISI is composed (area-ratio based) from  the BISIs (indicator species with reference ocuurences) of selected most distinguishing ecotopes;</t>
  </si>
  <si>
    <t>The total number of indicator species used for quality evaluation per ecotope is given at the bottom (be aware that an evaluation on basis of the BISI should include sufficient indicator species; indicative at least 5).</t>
  </si>
  <si>
    <t>- Indication of the used sampling technique for observation and evaluation per individual indicator species.</t>
  </si>
  <si>
    <t>- Distinguished internal reference levels for potential indicator species at the level of ecotopes (references levels for compiled areas can be calculated area-ratio based).</t>
  </si>
  <si>
    <t>Selected ecotopes are habitat type specific (indicator species selections with reference occurences can however be used for evaluations at the ecotope level in the same (HD) habitat type elsewhere); ecotope codes refer to the ZES.1 classification system (Bouma et al., 2005).</t>
  </si>
  <si>
    <t>References:</t>
  </si>
  <si>
    <t>- Bouma, H., De Jong, D. J., Twisk, F., Wolfstein, K. (2005). Zoute wateren EcotopenStelsel (ZES.1). Voor het in kaart brengen van het potentiële voor-komen van levensgemeenschappen in zoute en brakke rijkswateren. (No. Rapport RIKZ/2005.024). Middelburg: RIKZ (in Dutch).</t>
  </si>
  <si>
    <r>
      <t>-</t>
    </r>
    <r>
      <rPr>
        <sz val="10"/>
        <color theme="1"/>
        <rFont val="Times New Roman"/>
        <family val="1"/>
      </rPr>
      <t> </t>
    </r>
    <r>
      <rPr>
        <sz val="10"/>
        <color theme="1"/>
        <rFont val="Calibri"/>
        <family val="2"/>
        <scheme val="minor"/>
      </rPr>
      <t>Wijnhoven, S. &amp; Van Avesaath, P.H. (2019). Benthische Indicator Soorten Index (BISI) voor mariene habitattypen in Natura 2000-gebieden. Uitwerking beoordelingsmethodiek inclusief monitoringvoorstel voor mariene habitattypen van de Habitatrichtlijn gelegen in de Deltawateren, het Waddenzeegebied en de kustzone van de Noordzee. Ecoauthor Report Series 2019 - 03, Heinkenszand, the Netherlands (In Dutch).</t>
    </r>
  </si>
  <si>
    <t>- Some aspects of concern at the level of individual indicator species are indicated in the column under 'specifics'.</t>
  </si>
  <si>
    <t>Dredge (0,1 m2) and grab (1,06 m2)</t>
  </si>
  <si>
    <t>Boxcore (0,078 m2) and handcore (0,0157 m2)</t>
  </si>
  <si>
    <t>Densities (number/m2)</t>
  </si>
  <si>
    <t>Expected number of samples</t>
  </si>
  <si>
    <t>(n/m2)</t>
  </si>
  <si>
    <t>Weighted number of samples</t>
  </si>
  <si>
    <r>
      <t>IIS</t>
    </r>
    <r>
      <rPr>
        <vertAlign val="subscript"/>
        <sz val="11"/>
        <color theme="1"/>
        <rFont val="Calibri"/>
        <family val="2"/>
        <scheme val="minor"/>
      </rPr>
      <t>i</t>
    </r>
    <r>
      <rPr>
        <sz val="11"/>
        <color theme="1"/>
        <rFont val="Calibri"/>
        <family val="2"/>
        <scheme val="minor"/>
      </rPr>
      <t>=IV</t>
    </r>
    <r>
      <rPr>
        <vertAlign val="subscript"/>
        <sz val="11"/>
        <color theme="1"/>
        <rFont val="Calibri"/>
        <family val="2"/>
        <scheme val="minor"/>
      </rPr>
      <t>i</t>
    </r>
    <r>
      <rPr>
        <sz val="11"/>
        <color theme="1"/>
        <rFont val="Calibri"/>
        <family val="2"/>
        <scheme val="minor"/>
      </rPr>
      <t>*ln(O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</si>
  <si>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t>Average IV:</t>
  </si>
  <si>
    <r>
      <t>BISI = exp((1/S)*∑(IV</t>
    </r>
    <r>
      <rPr>
        <vertAlign val="subscript"/>
        <sz val="16"/>
        <color rgb="FF000000"/>
        <rFont val="Calibri"/>
        <family val="2"/>
        <scheme val="minor"/>
      </rPr>
      <t>i</t>
    </r>
    <r>
      <rPr>
        <sz val="16"/>
        <color rgb="FF000000"/>
        <rFont val="Calibri"/>
        <family val="2"/>
        <scheme val="minor"/>
      </rPr>
      <t>*ln(O</t>
    </r>
    <r>
      <rPr>
        <vertAlign val="subscript"/>
        <sz val="16"/>
        <color rgb="FF000000"/>
        <rFont val="Calibri"/>
        <family val="2"/>
        <scheme val="minor"/>
      </rPr>
      <t>i</t>
    </r>
    <r>
      <rPr>
        <sz val="16"/>
        <color rgb="FF000000"/>
        <rFont val="Calibri"/>
        <family val="2"/>
        <scheme val="minor"/>
      </rPr>
      <t>/R</t>
    </r>
    <r>
      <rPr>
        <vertAlign val="subscript"/>
        <sz val="16"/>
        <color rgb="FF000000"/>
        <rFont val="Calibri"/>
        <family val="2"/>
        <scheme val="minor"/>
      </rPr>
      <t>i</t>
    </r>
    <r>
      <rPr>
        <sz val="16"/>
        <color rgb="FF000000"/>
        <rFont val="Calibri"/>
        <family val="2"/>
        <scheme val="minor"/>
      </rPr>
      <t>)))</t>
    </r>
  </si>
  <si>
    <t>1-sided independent t-test (with reference)</t>
  </si>
  <si>
    <t>Ecological disturbance = e.g. nutrient enrichment, oil components, toxic substances, hypoxic conditions</t>
  </si>
  <si>
    <t>(Box)core (0,078 m2 or 0,0157 m2)</t>
  </si>
  <si>
    <t>Shovel (0,1 m2)</t>
  </si>
  <si>
    <t>(2015 on basis of WS)</t>
  </si>
  <si>
    <t>Handcore (0,0177 m2)</t>
  </si>
  <si>
    <t>Dredge (0,4 or 0,1 m2)</t>
  </si>
  <si>
    <t>Handcore (0,0173 or 0,0177 m2)</t>
  </si>
  <si>
    <r>
      <t>IIS</t>
    </r>
    <r>
      <rPr>
        <vertAlign val="subscript"/>
        <sz val="11"/>
        <rFont val="Calibri"/>
        <family val="2"/>
        <scheme val="minor"/>
      </rPr>
      <t>i</t>
    </r>
    <r>
      <rPr>
        <sz val="11"/>
        <rFont val="Calibri"/>
        <family val="2"/>
        <scheme val="minor"/>
      </rPr>
      <t>=IV</t>
    </r>
    <r>
      <rPr>
        <vertAlign val="subscript"/>
        <sz val="11"/>
        <rFont val="Calibri"/>
        <family val="2"/>
        <scheme val="minor"/>
      </rPr>
      <t>i</t>
    </r>
    <r>
      <rPr>
        <sz val="11"/>
        <rFont val="Calibri"/>
        <family val="2"/>
        <scheme val="minor"/>
      </rPr>
      <t>*ln(O</t>
    </r>
    <r>
      <rPr>
        <vertAlign val="subscript"/>
        <sz val="11"/>
        <rFont val="Calibri"/>
        <family val="2"/>
        <scheme val="minor"/>
      </rPr>
      <t>i</t>
    </r>
    <r>
      <rPr>
        <sz val="11"/>
        <rFont val="Calibri"/>
        <family val="2"/>
        <scheme val="minor"/>
      </rPr>
      <t>/R</t>
    </r>
    <r>
      <rPr>
        <vertAlign val="subscript"/>
        <sz val="11"/>
        <rFont val="Calibri"/>
        <family val="2"/>
        <scheme val="minor"/>
      </rPr>
      <t>i</t>
    </r>
    <r>
      <rPr>
        <sz val="11"/>
        <rFont val="Calibri"/>
        <family val="2"/>
        <scheme val="minor"/>
      </rPr>
      <t>)</t>
    </r>
  </si>
  <si>
    <r>
      <t>Boxcore/gouge (0,0775 or 0,098 m</t>
    </r>
    <r>
      <rPr>
        <vertAlign val="superscript"/>
        <sz val="11"/>
        <color theme="1"/>
        <rFont val="Calibri"/>
        <family val="2"/>
        <scheme val="minor"/>
      </rPr>
      <t>2</t>
    </r>
    <r>
      <rPr>
        <sz val="11"/>
        <color theme="1"/>
        <rFont val="Calibri"/>
        <family val="2"/>
        <scheme val="minor"/>
      </rPr>
      <t>)</t>
    </r>
  </si>
  <si>
    <t>Boxcore/gouge (0,0775 or 0,098 m2)</t>
  </si>
  <si>
    <t>Dredge ( ~4,5 or ~15 m2)</t>
  </si>
  <si>
    <t xml:space="preserve">* Could potentially be evaluated on basis of dredges/grabs, but is at present not recorded in a standardized way. </t>
  </si>
  <si>
    <t>MarLIN (2006). BIOTIC - Biological Traits Information Catalogue. Marine Life Information Network. Plymouth: Marine Biological Association of the United Kingdom. [Accessed in 2018] Available from &lt;www.marlin.ac.uk/biotic&gt;</t>
  </si>
  <si>
    <t>- Wijnhoven, S. (2023). Protocol Benthic Indicator Species Index (BISI): Protocol BISI for generic application (BISI v3). Ecoauthor Report Series 2023 - 01, Heinkenszand, the Netherlands. (In prep.).</t>
  </si>
  <si>
    <t xml:space="preserve">- Wijnhoven, S. et al. (2023). The Benthic Indicator Species Index (BISI) as a tool for benthic habitat quality status assessments. Draft scientific publication, Ecoauthor Report Series 2023 - 03, Heinkenszand, the Netherlands. </t>
  </si>
  <si>
    <t>Wijnhoven, S. (2023). Protocol Benthic Indicator Species Index (BISI): Protocol BISI for generic application (BISI v3). Ecoauthor Report Series 2023 - 01, Heinkenszand, the Netherlands. (In prep.).</t>
  </si>
  <si>
    <t xml:space="preserve">Wijnhoven, S. et al. (2023). The Benthic Indicator Species Index (BISI) as a tool for benthic habitat quality status assessments. Draft scientific publication, Ecoauthor Report Series 2023 - 03, Heinkenszand, the Netherlands. </t>
  </si>
  <si>
    <t>(As the number of columns differs with the area to be evaluated, columns are described in order of appearance where it is indicated if columns are optional, i.e. only present for certain evaluation types).</t>
  </si>
  <si>
    <t>- Area/type of evaluation is indicated at the top;</t>
  </si>
  <si>
    <t>Year of assessment is indicated;</t>
  </si>
  <si>
    <t>Indicators to focus on to assess certain typical pressures that might be of importance in the area of concern and the meaning of certain ecological functioning indicators are clarified.</t>
  </si>
  <si>
    <t>- Type of monitoring data (indication of sampling technique) used for the assessment, specific for each indicator species.</t>
  </si>
  <si>
    <t>- Type of observation (generally density observations are used, but potentially this could be presence-absence recordings or biomass observations as well) used for the assessment. Specific for each indicator species.</t>
  </si>
  <si>
    <t>- (Expected) number of samples per year per monitoring technique (that can deviate for the individual indicator species) as proposed in Wijnhoven and Van Avesaath (2019); These values are close to the minimum needed for a reliable assessment, so that 10% deviation (lower numbers) is considered 'unreliable'.</t>
  </si>
  <si>
    <t>- Derivation of reference occurrence (and potentially of observation in case number of samples per ecotope are deviating from the proposed distribution and number of samples); indicating the relative occurrence of distinguished ecotopes (T0 situation; in this case the situation in 2016). The internal reference (for the assessment area) is calculated surface-ratio-based considering identified reference values per ecotope. (Reference values per ecotope presented on other sheets).</t>
  </si>
  <si>
    <t>- Realized number of samples for the year of assessment (for the current assessment), taking into account possible different numbers (and monitoring techniques) for different indicator species;</t>
  </si>
  <si>
    <t>The total number of indicator species is provided at the bottom.</t>
  </si>
  <si>
    <t>Data come in different columns with average values and standard deviations.</t>
  </si>
  <si>
    <t>--&gt; For future assessments for which entire worksheets can be used/copied, these columns should be filled in on basis of the observation data for the year(s) to be evaluated, which automatically gives the results (BISI-value(s)) in comparisons to the internal reference. (Those who run the assessments only have to select the tests suitable for the types of evaluations i.e. comparisons of years with the T0, BACI-analyses, trend analyses, etc.).</t>
  </si>
  <si>
    <r>
      <t>- Indicator values (iv</t>
    </r>
    <r>
      <rPr>
        <vertAlign val="subscript"/>
        <sz val="11"/>
        <color theme="1"/>
        <rFont val="Calibri"/>
        <family val="2"/>
        <scheme val="minor"/>
      </rPr>
      <t>i</t>
    </r>
    <r>
      <rPr>
        <sz val="11"/>
        <color theme="1"/>
        <rFont val="Calibri"/>
        <family val="2"/>
        <scheme val="minor"/>
      </rPr>
      <t>) for specific indicator species different for each of the specific evaluations (varying between 0 -no indicator value at all- and 1 - a very good indicator species for the specific evaluation); iv</t>
    </r>
    <r>
      <rPr>
        <vertAlign val="subscript"/>
        <sz val="11"/>
        <color theme="1"/>
        <rFont val="Calibri"/>
        <family val="2"/>
        <scheme val="minor"/>
      </rPr>
      <t>i</t>
    </r>
    <r>
      <rPr>
        <sz val="11"/>
        <color theme="1"/>
        <rFont val="Calibri"/>
        <family val="2"/>
        <scheme val="minor"/>
      </rPr>
      <t>'s divided by the average indicator value of all indicator species in the specific evaluation, result in the used Species Specific Indicator Value (IV</t>
    </r>
    <r>
      <rPr>
        <vertAlign val="subscript"/>
        <sz val="11"/>
        <color theme="1"/>
        <rFont val="Calibri"/>
        <family val="2"/>
        <scheme val="minor"/>
      </rPr>
      <t>i</t>
    </r>
    <r>
      <rPr>
        <sz val="11"/>
        <color theme="1"/>
        <rFont val="Calibri"/>
        <family val="2"/>
        <scheme val="minor"/>
      </rPr>
      <t>).</t>
    </r>
  </si>
  <si>
    <t>Optional specific assessments (to identify the importance of pressures and effects):</t>
  </si>
  <si>
    <r>
      <t>General quality assessment (each of the area specific selected indicator species is of equal importance and included; per definition an iv</t>
    </r>
    <r>
      <rPr>
        <vertAlign val="subscript"/>
        <sz val="11"/>
        <color theme="1"/>
        <rFont val="Calibri"/>
        <family val="2"/>
        <scheme val="minor"/>
      </rPr>
      <t>i</t>
    </r>
    <r>
      <rPr>
        <sz val="11"/>
        <color theme="1"/>
        <rFont val="Calibri"/>
        <family val="2"/>
        <scheme val="minor"/>
      </rPr>
      <t xml:space="preserve"> of 1)</t>
    </r>
  </si>
  <si>
    <t>Different columns represent different assessments for which indicator species might have indicator value;</t>
  </si>
  <si>
    <t>(A) Physical disturbance</t>
  </si>
  <si>
    <t>(B) Ecological disturbance (combining possible effects of organic enrichment, pollutants and hypoxia)</t>
  </si>
  <si>
    <t>(C) High intensity of physical disturbance (e.g. by seafloor disturbing fisheries) on basis of potential size of species</t>
  </si>
  <si>
    <t>(D) High frequency of physical disturbance (e.g. by seafloor disturbing fisheries) on basis of longevity of species</t>
  </si>
  <si>
    <t>(E) Recovery (indicating recent disturbance by share of early recruits in communities) on basis of species with frequent recruits)</t>
  </si>
  <si>
    <t>(F) Characteristic species (species only or more frequent found in the area or habitat of concern; i.e. for which the area is of high importance)</t>
  </si>
  <si>
    <t>(G) Species important for food web function, providing food for higher trophic levels</t>
  </si>
  <si>
    <t>(H) Species important for habitat diversity (e.g. by creating permanent and/or tertiary structures like tunnels and reefs) accelerating biodiversity</t>
  </si>
  <si>
    <t>(I) Species important for biological activation of sediment top layer (i.e. bioturbating and bio-irrigating species)</t>
  </si>
  <si>
    <t>(K) Increased hydrodynamics (stronger currents, potential sediment erosion)</t>
  </si>
  <si>
    <t>(M) Increased inundation time (relevant in intertidal area)</t>
  </si>
  <si>
    <t>(N) Seafloor subsidence (increased water depth with possible effect on primary production and therefore food availability for certain species)</t>
  </si>
  <si>
    <t>(O) Indirect impact of sand extraction and suppletion (predominantly focussing on increased turbidity of water column)</t>
  </si>
  <si>
    <t>- The average indicator value (Average IV) for the set of indicator species with a certain indicator value for each of the (specific) evaluations</t>
  </si>
  <si>
    <t>- The total number of indicator species with a certain indicator value for each of the (specific) evaluations (extra important as it is expected that at least 5 indicator species are necessary for a reliable evaluation).</t>
  </si>
  <si>
    <t>- Number of cases/tests as the sum of the number of samples per individual indicator species included in the specific assessment, used for statistical testing.</t>
  </si>
  <si>
    <r>
      <t>- Individual Indicator Species (IIS)-values are calculated for each of the indicator species (rows) and each of the specific evaluations (columns: same headings as before) via IIS</t>
    </r>
    <r>
      <rPr>
        <vertAlign val="subscript"/>
        <sz val="11"/>
        <color theme="1"/>
        <rFont val="Calibri"/>
        <family val="2"/>
        <scheme val="minor"/>
      </rPr>
      <t>i</t>
    </r>
    <r>
      <rPr>
        <sz val="11"/>
        <color theme="1"/>
        <rFont val="Calibri"/>
        <family val="2"/>
        <scheme val="minor"/>
      </rPr>
      <t>=IV</t>
    </r>
    <r>
      <rPr>
        <vertAlign val="subscript"/>
        <sz val="11"/>
        <color theme="1"/>
        <rFont val="Calibri"/>
        <family val="2"/>
        <scheme val="minor"/>
      </rPr>
      <t>i</t>
    </r>
    <r>
      <rPr>
        <sz val="11"/>
        <color theme="1"/>
        <rFont val="Calibri"/>
        <family val="2"/>
        <scheme val="minor"/>
      </rPr>
      <t>*ln(O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</si>
  <si>
    <t>Individual Indicator Species values are averaged at the bottom taking the number of indicator species in the assessment into account.</t>
  </si>
  <si>
    <r>
      <t>A Benthic Indicator Species Index (BISI-value) is calculated for each of the (specific) evaluations as the inverse natural logarithm of the average IIS</t>
    </r>
    <r>
      <rPr>
        <vertAlign val="subscript"/>
        <sz val="11"/>
        <color theme="1"/>
        <rFont val="Calibri"/>
        <family val="2"/>
        <scheme val="minor"/>
      </rPr>
      <t>i</t>
    </r>
    <r>
      <rPr>
        <sz val="11"/>
        <color theme="1"/>
        <rFont val="Calibri"/>
        <family val="2"/>
        <scheme val="minor"/>
      </rPr>
      <t xml:space="preserve"> values </t>
    </r>
    <r>
      <rPr>
        <b/>
        <sz val="11"/>
        <color theme="1"/>
        <rFont val="Calibri"/>
        <family val="2"/>
        <scheme val="minor"/>
      </rPr>
      <t>BISI = exp((1/S)*∑(IV</t>
    </r>
    <r>
      <rPr>
        <b/>
        <vertAlign val="subscript"/>
        <sz val="11"/>
        <color theme="1"/>
        <rFont val="Calibri"/>
        <family val="2"/>
        <scheme val="minor"/>
      </rPr>
      <t>i</t>
    </r>
    <r>
      <rPr>
        <b/>
        <sz val="11"/>
        <color theme="1"/>
        <rFont val="Calibri"/>
        <family val="2"/>
        <scheme val="minor"/>
      </rPr>
      <t>*ln(O</t>
    </r>
    <r>
      <rPr>
        <b/>
        <vertAlign val="subscript"/>
        <sz val="11"/>
        <color theme="1"/>
        <rFont val="Calibri"/>
        <family val="2"/>
        <scheme val="minor"/>
      </rPr>
      <t>i</t>
    </r>
    <r>
      <rPr>
        <b/>
        <sz val="11"/>
        <color theme="1"/>
        <rFont val="Calibri"/>
        <family val="2"/>
        <scheme val="minor"/>
      </rPr>
      <t>/R</t>
    </r>
    <r>
      <rPr>
        <b/>
        <vertAlign val="subscript"/>
        <sz val="11"/>
        <color theme="1"/>
        <rFont val="Calibri"/>
        <family val="2"/>
        <scheme val="minor"/>
      </rPr>
      <t>i</t>
    </r>
    <r>
      <rPr>
        <b/>
        <sz val="11"/>
        <color theme="1"/>
        <rFont val="Calibri"/>
        <family val="2"/>
        <scheme val="minor"/>
      </rPr>
      <t>)))</t>
    </r>
    <r>
      <rPr>
        <sz val="11"/>
        <color theme="1"/>
        <rFont val="Calibri"/>
        <family val="2"/>
        <scheme val="minor"/>
      </rPr>
      <t xml:space="preserve">; </t>
    </r>
  </si>
  <si>
    <t xml:space="preserve">The matrix below shows the test characteristics and testing results for the test-type (amongst others comparison with the realistic reference quality status where deviation might indicate a status below good quality, and comparison of different treated areas like open - versus 'closed' areas): </t>
  </si>
  <si>
    <t>- Pooled standard deviation based on number of cases (as calculated before) and calculated variance related to the BISI (as calculated later).</t>
  </si>
  <si>
    <r>
      <t>- 'Computed t Statistic', computed t-statistic calculted on basis of the BISI value and accompanying the pooled standard deviation; Calculated as the ratio of the deviation of the estimated value of a parameter from its hypothesized value, calculated as: '(BISI</t>
    </r>
    <r>
      <rPr>
        <vertAlign val="subscript"/>
        <sz val="11"/>
        <color theme="1"/>
        <rFont val="Calibri"/>
        <family val="2"/>
        <scheme val="minor"/>
      </rPr>
      <t>1</t>
    </r>
    <r>
      <rPr>
        <sz val="11"/>
        <color theme="1"/>
        <rFont val="Calibri"/>
        <family val="2"/>
        <scheme val="minor"/>
      </rPr>
      <t>-BISI</t>
    </r>
    <r>
      <rPr>
        <vertAlign val="subscript"/>
        <sz val="11"/>
        <color theme="1"/>
        <rFont val="Calibri"/>
        <family val="2"/>
        <scheme val="minor"/>
      </rPr>
      <t>2</t>
    </r>
    <r>
      <rPr>
        <sz val="11"/>
        <color theme="1"/>
        <rFont val="Calibri"/>
        <family val="2"/>
        <scheme val="minor"/>
      </rPr>
      <t>)/(square-root((BISI</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1</t>
    </r>
    <r>
      <rPr>
        <sz val="11"/>
        <color theme="1"/>
        <rFont val="Calibri"/>
        <family val="2"/>
        <scheme val="minor"/>
      </rPr>
      <t>)+(BISI</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 ; in case of a comparison with the internal reference, one of the BISIs can be replaced by a value of 1, and the value under the square-root equals '2*BISI</t>
    </r>
    <r>
      <rPr>
        <vertAlign val="superscript"/>
        <sz val="11"/>
        <color theme="1"/>
        <rFont val="Calibri"/>
        <family val="2"/>
        <scheme val="minor"/>
      </rPr>
      <t>2</t>
    </r>
    <r>
      <rPr>
        <sz val="11"/>
        <color theme="1"/>
        <rFont val="Calibri"/>
        <family val="2"/>
        <scheme val="minor"/>
      </rPr>
      <t>/n'.</t>
    </r>
  </si>
  <si>
    <t>- Significance of difference in observed BISI value (in this case) compared to the internal/realistic reference (indicated with *** when p&lt;0,001, ** when p&lt;0,01 , * when p&lt;0,05, ns when not significant, and na if the number of indicator species in the specific evaluation is too low for a reliable result; here at least 5 indicator species should be included in the assessment for reliable result)</t>
  </si>
  <si>
    <t>At the bottom the same test characteristics are shown for the 2-sided comparison of the quality status of the closed area compared to the open area in case of evaluation of efficiency of the measures (instead of the comparsins with the internal/realistic reference); in that case used standard deviations and sample sizes in the calculations likely deviate).</t>
  </si>
  <si>
    <r>
      <t>- Variances  (Variance</t>
    </r>
    <r>
      <rPr>
        <vertAlign val="subscript"/>
        <sz val="11"/>
        <color theme="1"/>
        <rFont val="Calibri"/>
        <family val="2"/>
        <scheme val="minor"/>
      </rPr>
      <t>IIS</t>
    </r>
    <r>
      <rPr>
        <sz val="11"/>
        <color theme="1"/>
        <rFont val="Calibri"/>
        <family val="2"/>
        <scheme val="minor"/>
      </rPr>
      <t>), calculated for each of the indicator species (rows) and each of the specific evaluations (columns) similar as indicated above;</t>
    </r>
  </si>
  <si>
    <r>
      <t>Calculated as the squared Species Specific Indicator Value (IV) times the squared standard deviation (to calculate the relative variance) per indicator species, divided by the squared occurrence-to-reference ratio (Variance</t>
    </r>
    <r>
      <rPr>
        <vertAlign val="subscript"/>
        <sz val="11"/>
        <color theme="1"/>
        <rFont val="Calibri"/>
        <family val="2"/>
        <scheme val="minor"/>
      </rPr>
      <t>IIS</t>
    </r>
    <r>
      <rPr>
        <sz val="11"/>
        <color theme="1"/>
        <rFont val="Calibri"/>
        <family val="2"/>
        <scheme val="minor"/>
      </rPr>
      <t xml:space="preserve"> = IV</t>
    </r>
    <r>
      <rPr>
        <vertAlign val="subscript"/>
        <sz val="11"/>
        <color theme="1"/>
        <rFont val="Calibri"/>
        <family val="2"/>
        <scheme val="minor"/>
      </rPr>
      <t>i</t>
    </r>
    <r>
      <rPr>
        <vertAlign val="superscript"/>
        <sz val="11"/>
        <color theme="1"/>
        <rFont val="Calibri"/>
        <family val="2"/>
        <scheme val="minor"/>
      </rPr>
      <t>2</t>
    </r>
    <r>
      <rPr>
        <sz val="11"/>
        <color theme="1"/>
        <rFont val="Calibri"/>
        <family val="2"/>
        <scheme val="minor"/>
      </rPr>
      <t>*Stdev</t>
    </r>
    <r>
      <rPr>
        <vertAlign val="superscript"/>
        <sz val="11"/>
        <color theme="1"/>
        <rFont val="Calibri"/>
        <family val="2"/>
        <scheme val="minor"/>
      </rPr>
      <t>2</t>
    </r>
    <r>
      <rPr>
        <sz val="11"/>
        <color theme="1"/>
        <rFont val="Calibri"/>
        <family val="2"/>
        <scheme val="minor"/>
      </rPr>
      <t>/(O</t>
    </r>
    <r>
      <rPr>
        <vertAlign val="subscript"/>
        <sz val="11"/>
        <color theme="1"/>
        <rFont val="Calibri"/>
        <family val="2"/>
        <scheme val="minor"/>
      </rPr>
      <t>i</t>
    </r>
    <r>
      <rPr>
        <sz val="11"/>
        <color theme="1"/>
        <rFont val="Calibri"/>
        <family val="2"/>
        <scheme val="minor"/>
      </rPr>
      <t>/R</t>
    </r>
    <r>
      <rPr>
        <vertAlign val="subscript"/>
        <sz val="11"/>
        <color theme="1"/>
        <rFont val="Calibri"/>
        <family val="2"/>
        <scheme val="minor"/>
      </rPr>
      <t>i</t>
    </r>
    <r>
      <rPr>
        <sz val="11"/>
        <color theme="1"/>
        <rFont val="Calibri"/>
        <family val="2"/>
        <scheme val="minor"/>
      </rPr>
      <t>)</t>
    </r>
    <r>
      <rPr>
        <vertAlign val="superscript"/>
        <sz val="11"/>
        <color theme="1"/>
        <rFont val="Calibri"/>
        <family val="2"/>
        <scheme val="minor"/>
      </rPr>
      <t>2</t>
    </r>
    <r>
      <rPr>
        <sz val="11"/>
        <color theme="1"/>
        <rFont val="Calibri"/>
        <family val="2"/>
        <scheme val="minor"/>
      </rPr>
      <t>);</t>
    </r>
  </si>
  <si>
    <t>Variances of Individual Indicator Species values are summed at the bottom.</t>
  </si>
  <si>
    <t xml:space="preserve">The summed variance is multiplied with the squared BISI-score; </t>
  </si>
  <si>
    <t>The resulting standard deviation accompanying the BISI (of the specific evaluation) is calculated by taking the square root (to achieve a standard deviation from a variance) of the summed variance times the squared BISI.</t>
  </si>
  <si>
    <t>- HD habitat type of concern for which indicator species are selected and reference occurences are derived;</t>
  </si>
  <si>
    <t>Scientific references used for indicator species selection and estimation of indicator value, determine relatedness to specific ecotopes and indicate species characteristics.</t>
  </si>
  <si>
    <r>
      <t>Indicator values (iv</t>
    </r>
    <r>
      <rPr>
        <vertAlign val="subscript"/>
        <sz val="11"/>
        <color theme="1"/>
        <rFont val="Calibri"/>
        <family val="2"/>
        <scheme val="minor"/>
      </rPr>
      <t>i</t>
    </r>
    <r>
      <rPr>
        <sz val="11"/>
        <color theme="1"/>
        <rFont val="Calibri"/>
        <family val="2"/>
        <scheme val="minor"/>
      </rPr>
      <t>) for indicator species (similar as before) identifying the relatedness and indicator value for the distinguished ecotopes (varying between 0 -no indicator value at all- and 1 - a very good indicator species for the ecotope); indicator species are selected for evaluation at the level of an individual ecotope in case of an iv</t>
    </r>
    <r>
      <rPr>
        <vertAlign val="subscript"/>
        <sz val="11"/>
        <color theme="1"/>
        <rFont val="Calibri"/>
        <family val="2"/>
        <scheme val="minor"/>
      </rPr>
      <t>i</t>
    </r>
    <r>
      <rPr>
        <sz val="11"/>
        <color theme="1"/>
        <rFont val="Calibri"/>
        <family val="2"/>
        <scheme val="minor"/>
      </rPr>
      <t xml:space="preserve"> of at least 0.25; in case of a composite evaluation (e.g. entire HD habitat consisting of several ecotopes) species are selected when the iv</t>
    </r>
    <r>
      <rPr>
        <vertAlign val="subscript"/>
        <sz val="11"/>
        <color theme="1"/>
        <rFont val="Calibri"/>
        <family val="2"/>
        <scheme val="minor"/>
      </rPr>
      <t>i</t>
    </r>
    <r>
      <rPr>
        <sz val="11"/>
        <color theme="1"/>
        <rFont val="Calibri"/>
        <family val="2"/>
        <scheme val="minor"/>
      </rPr>
      <t xml:space="preserve"> is at least 0.25 in one of the distinguished/selected ecotopes; in that case also reference occurence in suboptimal (iv</t>
    </r>
    <r>
      <rPr>
        <vertAlign val="subscript"/>
        <sz val="11"/>
        <color theme="1"/>
        <rFont val="Calibri"/>
        <family val="2"/>
        <scheme val="minor"/>
      </rPr>
      <t>i</t>
    </r>
    <r>
      <rPr>
        <sz val="11"/>
        <color theme="1"/>
        <rFont val="Calibri"/>
        <family val="2"/>
        <scheme val="minor"/>
      </rPr>
      <t>&lt;0.5) ecotopes is considered for compilation of the area-specific reference.</t>
    </r>
  </si>
  <si>
    <t>- Column with results of calculation (power analyses) of lowest number of samples necessary to detect differences of 50% (at p&lt;0,05) in spatial occurrence (presence/absence) with a power of 80% for individual potential indicator species for separate datasets and years (only used to select indicator species with potentially sufficient power to detect differences if there are).</t>
  </si>
  <si>
    <r>
      <t>- Indicator values (iv</t>
    </r>
    <r>
      <rPr>
        <vertAlign val="subscript"/>
        <sz val="11"/>
        <color theme="1"/>
        <rFont val="Calibri"/>
        <family val="2"/>
        <scheme val="minor"/>
      </rPr>
      <t>i</t>
    </r>
    <r>
      <rPr>
        <sz val="11"/>
        <color theme="1"/>
        <rFont val="Calibri"/>
        <family val="2"/>
        <scheme val="minor"/>
      </rPr>
      <t>) for specific indicator species different for each of the specific assessments (as indicated before) in this case related to the type of (specific) assessments.</t>
    </r>
  </si>
  <si>
    <t>- Indication of the derivation methodology of the reference occurences from recent historic observation data; refering to the derivation scheme as indicated in the BISI protocol (Wijnhoven, 2023) and Wijnhoven et al. (2023); derivation of reference occurences from recent historic data for HD habitat types as indicated here is decribed in Wijnhoven &amp; Van Avesaath (2019).</t>
  </si>
  <si>
    <t>Derivation methodology makes use of maximum observed occurences (Max), observed current/most recent standard deviations (stdev), the current/most recent observed occurrence (T0) and occasionally (in case of lack of data) makes use of reference levels defined for other ecotopes.</t>
  </si>
  <si>
    <t>- The column 'references' mentiones the used literature for characterisation and estimation of indicator levels or ecotope specificity at the level of individual indicator species.</t>
  </si>
  <si>
    <t>ED = Eems-Dollard (part of Natura 2000 area the Wadden Sea)</t>
  </si>
  <si>
    <r>
      <t>IV</t>
    </r>
    <r>
      <rPr>
        <vertAlign val="subscript"/>
        <sz val="11"/>
        <color theme="1"/>
        <rFont val="Calibri"/>
        <family val="2"/>
        <scheme val="minor"/>
      </rPr>
      <t>i</t>
    </r>
    <r>
      <rPr>
        <sz val="11"/>
        <color theme="1"/>
        <rFont val="Calibri"/>
        <family val="2"/>
        <scheme val="minor"/>
      </rPr>
      <t xml:space="preserve"> = Indicator value of indicator species i divided by the average indicator value of all indicator species included in the (specific) evaluation.</t>
    </r>
  </si>
  <si>
    <r>
      <t>iv</t>
    </r>
    <r>
      <rPr>
        <vertAlign val="subscript"/>
        <sz val="11"/>
        <color theme="1"/>
        <rFont val="Calibri"/>
        <family val="2"/>
        <scheme val="minor"/>
      </rPr>
      <t>i</t>
    </r>
    <r>
      <rPr>
        <sz val="11"/>
        <color theme="1"/>
        <rFont val="Calibri"/>
        <family val="2"/>
        <scheme val="minor"/>
      </rPr>
      <t xml:space="preserve"> = Indicator value of indicator species i; each indicator species has specific indicator value for different specific evaluation (identifying the importance of pressures and effects)</t>
    </r>
  </si>
  <si>
    <t>WZ = Waddenzee (or Wadden Sea)</t>
  </si>
  <si>
    <t>ZES.1 = Zoute wateren EcotopenStelsel. (Marine water Ecotope System as in use in the Netherlands for ecotope mapping of brackish and marine 'transitional' waters amongst others in use with regards to the Water Framework Directive (WFD) and here with regards to evaluation of the quality of Habitat Directive (HD) habitat (sub)types and HD areas; Bouma et al., 2005).</t>
  </si>
  <si>
    <r>
      <t xml:space="preserve">'BISI Assessment Tool for marine HD-habitats </t>
    </r>
    <r>
      <rPr>
        <sz val="11"/>
        <color rgb="FFFF0000"/>
        <rFont val="Calibri"/>
        <family val="2"/>
        <scheme val="minor"/>
      </rPr>
      <t>v061023</t>
    </r>
    <r>
      <rPr>
        <sz val="11"/>
        <rFont val="Calibri"/>
        <family val="2"/>
        <scheme val="minor"/>
      </rPr>
      <t>.xlsx'</t>
    </r>
  </si>
  <si>
    <r>
      <t xml:space="preserve">Application of BISI </t>
    </r>
    <r>
      <rPr>
        <b/>
        <sz val="14"/>
        <color rgb="FFFF0000"/>
        <rFont val="Calibri"/>
        <family val="2"/>
        <scheme val="minor"/>
      </rPr>
      <t>v3</t>
    </r>
    <r>
      <rPr>
        <b/>
        <sz val="14"/>
        <color theme="1"/>
        <rFont val="Calibri"/>
        <family val="2"/>
        <scheme val="minor"/>
      </rPr>
      <t xml:space="preserve"> for marine Habitat Directive habitat types of the Dutch 'Delta-waters', the Wadden Sea and the coastal zone of the North Sea.</t>
    </r>
  </si>
  <si>
    <t>v061023</t>
  </si>
  <si>
    <r>
      <t xml:space="preserve">The current version of the Assessment tool ´Benthic Indicator Species Index´ (BISI) presents the methodology according to BISI </t>
    </r>
    <r>
      <rPr>
        <sz val="11"/>
        <color rgb="FFFF0000"/>
        <rFont val="Calibri"/>
        <family val="2"/>
        <scheme val="minor"/>
      </rPr>
      <t>v3</t>
    </r>
    <r>
      <rPr>
        <sz val="11"/>
        <color theme="1"/>
        <rFont val="Calibri"/>
        <family val="2"/>
        <scheme val="minor"/>
      </rPr>
      <t xml:space="preserve"> and is effected for the evaluation of the Habitat Directive (HD) areas and habitat types of the Dutch 'Delta-waters', the Wadden Sea and the coastal zone of the North Sea (in addition to earlier developed indices for HD-habitattypes of the North Sea). The methodology is according to the BISI v3 protocol for generic application (Wijnhoven, 2023) and Wijnhoven et al. (2023). The HD-habitat and HD-area specific assessment tool uses </t>
    </r>
    <r>
      <rPr>
        <sz val="11"/>
        <color theme="1"/>
        <rFont val="Calibri"/>
        <family val="2"/>
      </rPr>
      <t>ecotopes as the basis for the derivation of the index and standard rules for indicator species selection.</t>
    </r>
  </si>
  <si>
    <t>http://ecoauthor.net/bisi/</t>
  </si>
  <si>
    <r>
      <t xml:space="preserve">Background information and application of earlier versions </t>
    </r>
    <r>
      <rPr>
        <sz val="11"/>
        <color theme="1"/>
        <rFont val="Calibri"/>
        <family val="2"/>
      </rPr>
      <t>(</t>
    </r>
    <r>
      <rPr>
        <sz val="11"/>
        <color theme="1"/>
        <rFont val="Calibri"/>
        <family val="2"/>
        <scheme val="minor"/>
      </rPr>
      <t>BISI v1 &amp; v2</t>
    </r>
    <r>
      <rPr>
        <sz val="11"/>
        <color theme="1"/>
        <rFont val="Calibri"/>
        <family val="2"/>
      </rPr>
      <t>) available from:</t>
    </r>
  </si>
  <si>
    <r>
      <t xml:space="preserve">© Copyright, 2023. </t>
    </r>
    <r>
      <rPr>
        <b/>
        <sz val="10"/>
        <color theme="1"/>
        <rFont val="Arial"/>
        <family val="2"/>
      </rPr>
      <t xml:space="preserve">Ecoauthor </t>
    </r>
    <r>
      <rPr>
        <sz val="10"/>
        <color theme="1"/>
        <rFont val="Arial"/>
        <family val="2"/>
      </rPr>
      <t xml:space="preserve">– </t>
    </r>
    <r>
      <rPr>
        <i/>
        <sz val="10"/>
        <color theme="1"/>
        <rFont val="Arial"/>
        <family val="2"/>
      </rPr>
      <t>Scientific Writing &amp; Ecological Expertise</t>
    </r>
    <r>
      <rPr>
        <sz val="10"/>
        <color theme="1"/>
        <rFont val="Arial"/>
        <family val="2"/>
      </rPr>
      <t>, Heinkenszand, the Netherlands.</t>
    </r>
  </si>
  <si>
    <t>Specific information with regards to the construction of the Assessment tool for HD areas and habitats according to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</si>
</sst>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3" x14ac:knownFonts="1">
    <font>
      <sz val="11"/>
      <color theme="1"/>
      <name val="Calibri"/>
      <family val="2"/>
      <scheme val="minor"/>
    </font>
    <font>
      <sz val="11"/>
      <color rgb="FFFF0000"/>
      <name val="Calibri"/>
      <family val="2"/>
      <scheme val="minor"/>
    </font>
    <font>
      <b/>
      <sz val="11"/>
      <color theme="1"/>
      <name val="Calibri"/>
      <family val="2"/>
      <scheme val="minor"/>
    </font>
    <font>
      <vertAlign val="subscript"/>
      <sz val="11"/>
      <color theme="1"/>
      <name val="Calibri"/>
      <family val="2"/>
      <scheme val="minor"/>
    </font>
    <font>
      <vertAlign val="superscript"/>
      <sz val="11"/>
      <color theme="1"/>
      <name val="Calibri"/>
      <family val="2"/>
      <scheme val="minor"/>
    </font>
    <font>
      <b/>
      <sz val="14"/>
      <color theme="1"/>
      <name val="Calibri"/>
      <family val="2"/>
      <scheme val="minor"/>
    </font>
    <font>
      <b/>
      <vertAlign val="subscript"/>
      <sz val="14"/>
      <color theme="1"/>
      <name val="Calibri"/>
      <family val="2"/>
      <scheme val="minor"/>
    </font>
    <font>
      <sz val="11"/>
      <name val="Calibri"/>
      <family val="2"/>
      <scheme val="minor"/>
    </font>
    <font>
      <sz val="11"/>
      <color theme="1"/>
      <name val="Calibri"/>
      <family val="2"/>
    </font>
    <font>
      <sz val="11"/>
      <color rgb="FF000000"/>
      <name val="Calibri"/>
      <family val="2"/>
    </font>
    <font>
      <i/>
      <sz val="11"/>
      <color theme="1"/>
      <name val="Calibri"/>
      <family val="2"/>
      <scheme val="minor"/>
    </font>
    <font>
      <sz val="16"/>
      <color rgb="FF000000"/>
      <name val="Calibri"/>
      <family val="2"/>
      <scheme val="minor"/>
    </font>
    <font>
      <vertAlign val="subscript"/>
      <sz val="16"/>
      <color rgb="FF000000"/>
      <name val="Calibri"/>
      <family val="2"/>
      <scheme val="minor"/>
    </font>
    <font>
      <sz val="11"/>
      <color rgb="FF000000"/>
      <name val="Calibri"/>
      <family val="2"/>
      <scheme val="minor"/>
    </font>
    <font>
      <vertAlign val="subscript"/>
      <sz val="11"/>
      <color rgb="FF000000"/>
      <name val="Calibri"/>
      <family val="2"/>
      <scheme val="minor"/>
    </font>
    <font>
      <sz val="10"/>
      <name val="Arial"/>
      <family val="2"/>
    </font>
    <font>
      <i/>
      <sz val="11"/>
      <color rgb="FF000000"/>
      <name val="Calibri"/>
      <family val="2"/>
      <scheme val="minor"/>
    </font>
    <font>
      <b/>
      <sz val="11"/>
      <name val="Calibri"/>
      <family val="2"/>
      <scheme val="minor"/>
    </font>
    <font>
      <vertAlign val="subscript"/>
      <sz val="11"/>
      <name val="Calibri"/>
      <family val="2"/>
      <scheme val="minor"/>
    </font>
    <font>
      <vertAlign val="superscript"/>
      <sz val="11"/>
      <name val="Calibri"/>
      <family val="2"/>
      <scheme val="minor"/>
    </font>
    <font>
      <b/>
      <sz val="14"/>
      <color theme="1"/>
      <name val="Calibri"/>
      <family val="2"/>
    </font>
    <font>
      <u/>
      <sz val="11"/>
      <color theme="10"/>
      <name val="Calibri"/>
      <family val="2"/>
      <scheme val="minor"/>
    </font>
    <font>
      <sz val="10"/>
      <color theme="1"/>
      <name val="Arial"/>
      <family val="2"/>
    </font>
    <font>
      <b/>
      <sz val="10"/>
      <color theme="1"/>
      <name val="Arial"/>
      <family val="2"/>
    </font>
    <font>
      <i/>
      <sz val="10"/>
      <color theme="1"/>
      <name val="Arial"/>
      <family val="2"/>
    </font>
    <font>
      <sz val="7"/>
      <color theme="1"/>
      <name val="Times New Roman"/>
      <family val="1"/>
    </font>
    <font>
      <b/>
      <vertAlign val="subscrip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font>
    <font>
      <b/>
      <i/>
      <sz val="11"/>
      <color theme="1"/>
      <name val="Calibri"/>
      <family val="2"/>
      <scheme val="minor"/>
    </font>
    <font>
      <i/>
      <vertAlign val="subscript"/>
      <sz val="11"/>
      <color theme="1"/>
      <name val="Calibri"/>
      <family val="2"/>
      <scheme val="minor"/>
    </font>
    <font>
      <sz val="10"/>
      <color theme="1"/>
      <name val="Calibri"/>
      <family val="2"/>
      <scheme val="minor"/>
    </font>
    <font>
      <i/>
      <sz val="10"/>
      <color theme="1"/>
      <name val="Calibri"/>
      <family val="2"/>
      <scheme val="minor"/>
    </font>
    <font>
      <i/>
      <sz val="11"/>
      <color rgb="FFFF0000"/>
      <name val="Calibri"/>
      <family val="2"/>
      <scheme val="minor"/>
    </font>
    <font>
      <b/>
      <sz val="11"/>
      <color rgb="FF000000"/>
      <name val="Calibri"/>
      <family val="2"/>
    </font>
    <font>
      <b/>
      <sz val="11"/>
      <color rgb="FFFF0000"/>
      <name val="Calibri"/>
      <family val="2"/>
      <scheme val="minor"/>
    </font>
    <font>
      <sz val="10"/>
      <color theme="1"/>
      <name val="Times New Roman"/>
      <family val="1"/>
    </font>
    <font>
      <sz val="10"/>
      <name val="Calibri"/>
      <family val="2"/>
      <scheme val="minor"/>
    </font>
    <font>
      <b/>
      <sz val="14"/>
      <color rgb="FFFF0000"/>
      <name val="Calibri"/>
      <family val="2"/>
      <scheme val="minor"/>
    </font>
  </fonts>
  <fills count="37">
    <fill>
      <patternFill patternType="none"/>
    </fill>
    <fill>
      <patternFill patternType="gray125"/>
    </fill>
    <fill>
      <patternFill patternType="solid">
        <fgColor rgb="FFEEB50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249977111117893"/>
        <bgColor indexed="64"/>
      </patternFill>
    </fill>
  </fills>
  <borders count="2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15" fillId="0" borderId="0"/>
    <xf numFmtId="0" fontId="21" fillId="0" borderId="0" applyNumberFormat="0" applyFill="0" applyBorder="0" applyAlignment="0" applyProtection="0"/>
    <xf numFmtId="0" fontId="28" fillId="0" borderId="0" applyNumberFormat="0" applyFill="0" applyBorder="0" applyAlignment="0" applyProtection="0"/>
    <xf numFmtId="0" fontId="29" fillId="0" borderId="12"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5" applyNumberFormat="0" applyAlignment="0" applyProtection="0"/>
    <xf numFmtId="0" fontId="36" fillId="8" borderId="16" applyNumberFormat="0" applyAlignment="0" applyProtection="0"/>
    <xf numFmtId="0" fontId="37" fillId="8" borderId="15" applyNumberFormat="0" applyAlignment="0" applyProtection="0"/>
    <xf numFmtId="0" fontId="38" fillId="0" borderId="17" applyNumberFormat="0" applyFill="0" applyAlignment="0" applyProtection="0"/>
    <xf numFmtId="0" fontId="39" fillId="9" borderId="18" applyNumberFormat="0" applyAlignment="0" applyProtection="0"/>
    <xf numFmtId="0" fontId="1" fillId="0" borderId="0" applyNumberFormat="0" applyFill="0" applyBorder="0" applyAlignment="0" applyProtection="0"/>
    <xf numFmtId="0" fontId="27" fillId="10" borderId="19" applyNumberFormat="0" applyFont="0" applyAlignment="0" applyProtection="0"/>
    <xf numFmtId="0" fontId="40" fillId="0" borderId="0" applyNumberFormat="0" applyFill="0" applyBorder="0" applyAlignment="0" applyProtection="0"/>
    <xf numFmtId="0" fontId="2" fillId="0" borderId="20" applyNumberFormat="0" applyFill="0" applyAlignment="0" applyProtection="0"/>
    <xf numFmtId="0" fontId="4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41" fillId="34" borderId="0" applyNumberFormat="0" applyBorder="0" applyAlignment="0" applyProtection="0"/>
  </cellStyleXfs>
  <cellXfs count="176">
    <xf numFmtId="0" fontId="0" fillId="0" borderId="0" xfId="0"/>
    <xf numFmtId="0" fontId="2" fillId="0" borderId="0" xfId="0" applyFont="1"/>
    <xf numFmtId="0" fontId="0" fillId="0" borderId="1" xfId="0" applyBorder="1" applyAlignment="1">
      <alignment horizontal="center"/>
    </xf>
    <xf numFmtId="0" fontId="0" fillId="0" borderId="3" xfId="0" applyBorder="1"/>
    <xf numFmtId="0" fontId="0" fillId="0" borderId="1" xfId="0" applyBorder="1"/>
    <xf numFmtId="0" fontId="0" fillId="0" borderId="2" xfId="0" applyBorder="1"/>
    <xf numFmtId="0" fontId="2" fillId="0" borderId="0" xfId="0" applyFont="1" applyAlignment="1">
      <alignment wrapText="1"/>
    </xf>
    <xf numFmtId="0" fontId="0" fillId="0" borderId="3" xfId="0" applyBorder="1" applyAlignment="1">
      <alignment wrapText="1"/>
    </xf>
    <xf numFmtId="0" fontId="0" fillId="0" borderId="0" xfId="0" applyAlignment="1">
      <alignment wrapText="1"/>
    </xf>
    <xf numFmtId="0" fontId="5" fillId="0" borderId="1" xfId="0" applyFont="1" applyBorder="1" applyAlignment="1">
      <alignment horizontal="center" wrapText="1"/>
    </xf>
    <xf numFmtId="0" fontId="5" fillId="0" borderId="0" xfId="0" applyFont="1" applyAlignment="1">
      <alignment horizontal="center" wrapText="1"/>
    </xf>
    <xf numFmtId="164" fontId="0" fillId="0" borderId="0" xfId="0" applyNumberFormat="1" applyAlignment="1">
      <alignment wrapText="1"/>
    </xf>
    <xf numFmtId="0" fontId="0" fillId="0" borderId="0" xfId="0" applyAlignment="1">
      <alignment horizontal="center" wrapText="1"/>
    </xf>
    <xf numFmtId="0" fontId="0" fillId="0" borderId="2" xfId="0" applyBorder="1" applyAlignment="1">
      <alignment horizontal="center" wrapText="1"/>
    </xf>
    <xf numFmtId="164" fontId="0" fillId="0" borderId="0" xfId="0" applyNumberFormat="1" applyAlignment="1">
      <alignment horizontal="center" wrapText="1"/>
    </xf>
    <xf numFmtId="164" fontId="0" fillId="0" borderId="2" xfId="0" applyNumberFormat="1" applyBorder="1" applyAlignment="1">
      <alignment horizontal="center" wrapText="1"/>
    </xf>
    <xf numFmtId="0" fontId="0" fillId="0" borderId="5" xfId="0" applyBorder="1"/>
    <xf numFmtId="164" fontId="0" fillId="0" borderId="5" xfId="0" applyNumberFormat="1" applyBorder="1"/>
    <xf numFmtId="164" fontId="0" fillId="0" borderId="7" xfId="0" applyNumberFormat="1" applyBorder="1"/>
    <xf numFmtId="0" fontId="0" fillId="0" borderId="7" xfId="0" applyBorder="1"/>
    <xf numFmtId="164" fontId="0" fillId="0" borderId="6" xfId="0" applyNumberFormat="1" applyBorder="1"/>
    <xf numFmtId="0" fontId="10" fillId="0" borderId="3" xfId="0" applyFont="1" applyBorder="1"/>
    <xf numFmtId="164" fontId="0" fillId="0" borderId="1" xfId="0" applyNumberFormat="1" applyBorder="1"/>
    <xf numFmtId="164" fontId="0" fillId="0" borderId="0" xfId="0" applyNumberFormat="1"/>
    <xf numFmtId="0" fontId="7" fillId="0" borderId="1" xfId="0" applyFont="1" applyBorder="1"/>
    <xf numFmtId="164" fontId="0" fillId="0" borderId="2" xfId="0" applyNumberFormat="1" applyBorder="1"/>
    <xf numFmtId="0" fontId="11" fillId="0" borderId="0" xfId="0" applyFont="1" applyAlignment="1">
      <alignment horizontal="left" readingOrder="1"/>
    </xf>
    <xf numFmtId="0" fontId="7" fillId="0" borderId="0" xfId="0" applyFont="1"/>
    <xf numFmtId="164" fontId="2" fillId="0" borderId="1" xfId="0" applyNumberFormat="1" applyFont="1" applyBorder="1"/>
    <xf numFmtId="164" fontId="2" fillId="0" borderId="0" xfId="0" applyNumberFormat="1" applyFont="1"/>
    <xf numFmtId="164" fontId="2" fillId="0" borderId="2" xfId="0" applyNumberFormat="1" applyFont="1" applyBorder="1"/>
    <xf numFmtId="0" fontId="13" fillId="0" borderId="0" xfId="0" applyFont="1" applyAlignment="1">
      <alignment horizontal="left" readingOrder="1"/>
    </xf>
    <xf numFmtId="0" fontId="10" fillId="0" borderId="0" xfId="0" applyFont="1"/>
    <xf numFmtId="0" fontId="10" fillId="0" borderId="0" xfId="0" applyFont="1" applyAlignment="1">
      <alignment horizontal="left" vertical="top"/>
    </xf>
    <xf numFmtId="0" fontId="16" fillId="0" borderId="7" xfId="0" applyFont="1" applyBorder="1" applyAlignment="1">
      <alignment horizontal="left" vertical="top"/>
    </xf>
    <xf numFmtId="0" fontId="7" fillId="0" borderId="7" xfId="0" applyFont="1" applyBorder="1"/>
    <xf numFmtId="164" fontId="7" fillId="0" borderId="7" xfId="0" applyNumberFormat="1" applyFont="1" applyBorder="1"/>
    <xf numFmtId="164" fontId="7" fillId="0" borderId="6" xfId="0" applyNumberFormat="1" applyFont="1" applyBorder="1"/>
    <xf numFmtId="0" fontId="16" fillId="0" borderId="0" xfId="0" applyFont="1" applyAlignment="1">
      <alignment horizontal="left" vertical="top"/>
    </xf>
    <xf numFmtId="164" fontId="7" fillId="0" borderId="1" xfId="0" applyNumberFormat="1" applyFont="1" applyBorder="1"/>
    <xf numFmtId="164" fontId="7" fillId="0" borderId="0" xfId="0" applyNumberFormat="1" applyFont="1"/>
    <xf numFmtId="164" fontId="7" fillId="0" borderId="2" xfId="0" applyNumberFormat="1" applyFont="1" applyBorder="1"/>
    <xf numFmtId="0" fontId="0" fillId="0" borderId="0" xfId="0" applyAlignment="1">
      <alignment horizontal="left" vertical="top"/>
    </xf>
    <xf numFmtId="0" fontId="0" fillId="0" borderId="1" xfId="0" applyBorder="1" applyAlignment="1">
      <alignment horizontal="right"/>
    </xf>
    <xf numFmtId="164" fontId="0" fillId="0" borderId="0" xfId="0" applyNumberFormat="1" applyAlignment="1">
      <alignment horizontal="right"/>
    </xf>
    <xf numFmtId="0" fontId="0" fillId="0" borderId="0" xfId="0" applyAlignment="1">
      <alignment horizontal="right"/>
    </xf>
    <xf numFmtId="0" fontId="0" fillId="0" borderId="3" xfId="0" applyBorder="1" applyAlignment="1">
      <alignment horizontal="center" wrapText="1"/>
    </xf>
    <xf numFmtId="164" fontId="0" fillId="0" borderId="0" xfId="0" applyNumberFormat="1" applyAlignment="1">
      <alignment horizontal="right" wrapText="1"/>
    </xf>
    <xf numFmtId="0" fontId="0" fillId="0" borderId="0" xfId="0" applyAlignment="1">
      <alignment horizontal="right" wrapText="1"/>
    </xf>
    <xf numFmtId="0" fontId="0" fillId="0" borderId="1" xfId="0" applyBorder="1" applyAlignment="1">
      <alignment horizontal="right" wrapText="1"/>
    </xf>
    <xf numFmtId="0" fontId="0" fillId="0" borderId="1" xfId="0" applyBorder="1" applyAlignment="1">
      <alignment horizontal="right" vertical="center" wrapText="1"/>
    </xf>
    <xf numFmtId="0" fontId="10" fillId="0" borderId="0" xfId="0" applyFont="1" applyAlignment="1">
      <alignment horizontal="right"/>
    </xf>
    <xf numFmtId="164" fontId="10" fillId="0" borderId="0" xfId="0" applyNumberFormat="1" applyFont="1" applyAlignment="1">
      <alignment horizontal="right"/>
    </xf>
    <xf numFmtId="0" fontId="10" fillId="0" borderId="0" xfId="0" applyFont="1" applyAlignment="1">
      <alignment horizontal="right" vertical="top"/>
    </xf>
    <xf numFmtId="164" fontId="10" fillId="0" borderId="0" xfId="0" applyNumberFormat="1" applyFont="1" applyAlignment="1">
      <alignment horizontal="right" vertical="top"/>
    </xf>
    <xf numFmtId="0" fontId="2" fillId="0" borderId="3" xfId="0" applyFont="1" applyBorder="1"/>
    <xf numFmtId="0" fontId="2" fillId="0" borderId="1" xfId="0" applyFont="1" applyBorder="1"/>
    <xf numFmtId="164" fontId="2" fillId="0" borderId="0" xfId="0" applyNumberFormat="1" applyFont="1" applyAlignment="1">
      <alignment horizontal="right"/>
    </xf>
    <xf numFmtId="0" fontId="2" fillId="0" borderId="3" xfId="0" applyFont="1" applyBorder="1" applyAlignment="1">
      <alignment wrapText="1"/>
    </xf>
    <xf numFmtId="0" fontId="0" fillId="0" borderId="11" xfId="0" applyBorder="1"/>
    <xf numFmtId="0" fontId="0" fillId="0" borderId="8" xfId="0" applyBorder="1" applyAlignment="1">
      <alignment wrapText="1"/>
    </xf>
    <xf numFmtId="0" fontId="8" fillId="0" borderId="0" xfId="0" applyFont="1"/>
    <xf numFmtId="164" fontId="10" fillId="0" borderId="0" xfId="0" applyNumberFormat="1" applyFont="1"/>
    <xf numFmtId="0" fontId="10" fillId="0" borderId="3" xfId="0" applyFont="1" applyBorder="1" applyAlignment="1">
      <alignment horizontal="left" vertical="top"/>
    </xf>
    <xf numFmtId="164" fontId="10" fillId="0" borderId="0" xfId="0" applyNumberFormat="1" applyFont="1" applyAlignment="1">
      <alignment horizontal="left" vertical="top"/>
    </xf>
    <xf numFmtId="0" fontId="5" fillId="0" borderId="0" xfId="0" applyFont="1" applyAlignment="1">
      <alignment wrapText="1"/>
    </xf>
    <xf numFmtId="0" fontId="0" fillId="0" borderId="0" xfId="0" quotePrefix="1" applyAlignment="1">
      <alignment wrapText="1"/>
    </xf>
    <xf numFmtId="0" fontId="21" fillId="0" borderId="0" xfId="2" applyAlignment="1">
      <alignment wrapText="1"/>
    </xf>
    <xf numFmtId="0" fontId="22" fillId="0" borderId="0" xfId="0" applyFont="1" applyAlignment="1">
      <alignment vertical="center" wrapText="1"/>
    </xf>
    <xf numFmtId="0" fontId="0" fillId="0" borderId="0" xfId="0" quotePrefix="1" applyAlignment="1">
      <alignment vertical="center" wrapText="1"/>
    </xf>
    <xf numFmtId="49" fontId="7" fillId="0" borderId="0" xfId="0" quotePrefix="1" applyNumberFormat="1" applyFont="1"/>
    <xf numFmtId="49" fontId="0" fillId="0" borderId="0" xfId="0" applyNumberFormat="1"/>
    <xf numFmtId="0" fontId="5" fillId="0" borderId="0" xfId="0" applyFont="1"/>
    <xf numFmtId="49" fontId="2" fillId="0" borderId="0" xfId="0" applyNumberFormat="1" applyFont="1" applyAlignment="1">
      <alignment wrapText="1"/>
    </xf>
    <xf numFmtId="49" fontId="0" fillId="0" borderId="0" xfId="0" applyNumberFormat="1" applyAlignment="1">
      <alignment wrapText="1"/>
    </xf>
    <xf numFmtId="49" fontId="0" fillId="0" borderId="0" xfId="0" applyNumberFormat="1" applyAlignment="1">
      <alignment horizontal="left" wrapText="1" indent="3"/>
    </xf>
    <xf numFmtId="49" fontId="0" fillId="0" borderId="0" xfId="0" quotePrefix="1" applyNumberFormat="1" applyAlignment="1">
      <alignment wrapText="1"/>
    </xf>
    <xf numFmtId="49" fontId="0" fillId="2" borderId="0" xfId="0" applyNumberFormat="1" applyFill="1" applyAlignment="1">
      <alignment horizontal="left" wrapText="1" indent="3"/>
    </xf>
    <xf numFmtId="49" fontId="0" fillId="0" borderId="0" xfId="0" applyNumberFormat="1" applyAlignment="1">
      <alignment horizontal="left" wrapText="1" indent="6"/>
    </xf>
    <xf numFmtId="49" fontId="0" fillId="0" borderId="0" xfId="0" applyNumberFormat="1" applyAlignment="1">
      <alignment horizontal="left" indent="6"/>
    </xf>
    <xf numFmtId="49" fontId="0" fillId="0" borderId="0" xfId="0" applyNumberFormat="1" applyAlignment="1">
      <alignment horizontal="left" wrapText="1" indent="5"/>
    </xf>
    <xf numFmtId="49" fontId="0" fillId="0" borderId="0" xfId="0" quotePrefix="1" applyNumberFormat="1" applyAlignment="1">
      <alignment horizontal="left" wrapText="1" indent="5"/>
    </xf>
    <xf numFmtId="49" fontId="0" fillId="3" borderId="0" xfId="0" quotePrefix="1" applyNumberFormat="1" applyFill="1" applyAlignment="1">
      <alignment horizontal="left" wrapText="1" indent="3"/>
    </xf>
    <xf numFmtId="49" fontId="0" fillId="0" borderId="0" xfId="0" quotePrefix="1" applyNumberFormat="1" applyAlignment="1">
      <alignment horizontal="left" wrapText="1" indent="3"/>
    </xf>
    <xf numFmtId="49" fontId="45" fillId="0" borderId="0" xfId="0" quotePrefix="1" applyNumberFormat="1" applyFont="1" applyAlignment="1">
      <alignment wrapText="1"/>
    </xf>
    <xf numFmtId="0" fontId="45" fillId="0" borderId="0" xfId="0" quotePrefix="1" applyFont="1" applyAlignment="1">
      <alignment vertical="center" wrapText="1"/>
    </xf>
    <xf numFmtId="0" fontId="7" fillId="0" borderId="0" xfId="0" applyFont="1" applyAlignment="1">
      <alignment vertical="center"/>
    </xf>
    <xf numFmtId="0" fontId="1" fillId="0" borderId="0" xfId="0" applyFont="1"/>
    <xf numFmtId="0" fontId="13" fillId="0" borderId="0" xfId="0" applyFont="1"/>
    <xf numFmtId="0" fontId="42" fillId="35" borderId="0" xfId="0" applyFont="1" applyFill="1" applyAlignment="1">
      <alignment horizontal="right"/>
    </xf>
    <xf numFmtId="0" fontId="0" fillId="35" borderId="0" xfId="0" applyFill="1"/>
    <xf numFmtId="0" fontId="0" fillId="36" borderId="0" xfId="0" applyFill="1"/>
    <xf numFmtId="0" fontId="0" fillId="0" borderId="0" xfId="0" applyAlignment="1">
      <alignment horizontal="left"/>
    </xf>
    <xf numFmtId="0" fontId="43" fillId="0" borderId="0" xfId="0" applyFont="1"/>
    <xf numFmtId="49" fontId="10" fillId="0" borderId="0" xfId="0" applyNumberFormat="1" applyFont="1" applyAlignment="1">
      <alignment wrapText="1"/>
    </xf>
    <xf numFmtId="0" fontId="43" fillId="0" borderId="1" xfId="0" applyFont="1" applyBorder="1"/>
    <xf numFmtId="0" fontId="2" fillId="0" borderId="0" xfId="0" applyFont="1" applyAlignment="1">
      <alignment horizontal="center"/>
    </xf>
    <xf numFmtId="0" fontId="0" fillId="0" borderId="0" xfId="0" applyAlignment="1">
      <alignment textRotation="90" wrapText="1"/>
    </xf>
    <xf numFmtId="0" fontId="0" fillId="0" borderId="0" xfId="0" quotePrefix="1" applyAlignment="1">
      <alignment horizontal="left" wrapText="1"/>
    </xf>
    <xf numFmtId="49" fontId="46" fillId="0" borderId="0" xfId="0" applyNumberFormat="1" applyFont="1" applyAlignment="1">
      <alignment wrapText="1"/>
    </xf>
    <xf numFmtId="0" fontId="49" fillId="0" borderId="0" xfId="0" applyFont="1" applyAlignment="1">
      <alignment horizontal="center" wrapText="1"/>
    </xf>
    <xf numFmtId="0" fontId="48" fillId="0" borderId="0" xfId="0" applyFont="1" applyAlignment="1">
      <alignment vertical="center"/>
    </xf>
    <xf numFmtId="0" fontId="0" fillId="0" borderId="0" xfId="0" applyAlignment="1">
      <alignment horizontal="center"/>
    </xf>
    <xf numFmtId="0" fontId="1" fillId="0" borderId="0" xfId="0" applyFont="1" applyAlignment="1">
      <alignment horizontal="center" wrapText="1"/>
    </xf>
    <xf numFmtId="0" fontId="47" fillId="0" borderId="0" xfId="0" applyFont="1"/>
    <xf numFmtId="0" fontId="7" fillId="36" borderId="0" xfId="0" applyFont="1" applyFill="1"/>
    <xf numFmtId="0" fontId="1" fillId="36" borderId="0" xfId="0" applyFont="1" applyFill="1"/>
    <xf numFmtId="0" fontId="7" fillId="35" borderId="0" xfId="0" applyFont="1" applyFill="1"/>
    <xf numFmtId="0" fontId="2" fillId="0" borderId="0" xfId="0" applyFont="1" applyAlignment="1">
      <alignment horizontal="left"/>
    </xf>
    <xf numFmtId="0" fontId="0" fillId="0" borderId="1" xfId="0" applyBorder="1" applyAlignment="1">
      <alignment horizontal="center" wrapText="1"/>
    </xf>
    <xf numFmtId="2" fontId="8" fillId="0" borderId="0" xfId="0" applyNumberFormat="1" applyFont="1" applyAlignment="1">
      <alignment horizontal="center" wrapText="1"/>
    </xf>
    <xf numFmtId="164" fontId="7" fillId="0" borderId="0" xfId="0" applyNumberFormat="1" applyFont="1" applyAlignment="1">
      <alignment horizontal="center" wrapText="1"/>
    </xf>
    <xf numFmtId="2" fontId="0" fillId="0" borderId="0" xfId="0" applyNumberFormat="1" applyAlignment="1">
      <alignment horizontal="center" wrapText="1"/>
    </xf>
    <xf numFmtId="164" fontId="8" fillId="0" borderId="0" xfId="0" applyNumberFormat="1" applyFont="1" applyAlignment="1">
      <alignment horizontal="center" wrapText="1"/>
    </xf>
    <xf numFmtId="0" fontId="10" fillId="0" borderId="5" xfId="0" applyFont="1" applyBorder="1"/>
    <xf numFmtId="0" fontId="10" fillId="0" borderId="1" xfId="0" applyFont="1" applyBorder="1"/>
    <xf numFmtId="0" fontId="2" fillId="0" borderId="1" xfId="0" applyFont="1" applyBorder="1" applyAlignment="1">
      <alignment wrapText="1"/>
    </xf>
    <xf numFmtId="0" fontId="5" fillId="0" borderId="1" xfId="0" applyFont="1" applyBorder="1" applyAlignment="1">
      <alignment wrapText="1"/>
    </xf>
    <xf numFmtId="0" fontId="0" fillId="3" borderId="5" xfId="0" applyFill="1" applyBorder="1"/>
    <xf numFmtId="164" fontId="0" fillId="3" borderId="7" xfId="0" applyNumberFormat="1" applyFill="1" applyBorder="1"/>
    <xf numFmtId="0" fontId="0" fillId="3" borderId="1" xfId="0" applyFill="1" applyBorder="1"/>
    <xf numFmtId="164" fontId="0" fillId="3" borderId="0" xfId="0" applyNumberFormat="1" applyFill="1"/>
    <xf numFmtId="164" fontId="7" fillId="3" borderId="0" xfId="0" applyNumberFormat="1" applyFont="1" applyFill="1"/>
    <xf numFmtId="0" fontId="0" fillId="35" borderId="1" xfId="0" applyFill="1" applyBorder="1"/>
    <xf numFmtId="164" fontId="0" fillId="35" borderId="0" xfId="0" applyNumberFormat="1" applyFill="1"/>
    <xf numFmtId="0" fontId="0" fillId="0" borderId="1" xfId="0" applyBorder="1" applyAlignment="1">
      <alignment wrapText="1"/>
    </xf>
    <xf numFmtId="2" fontId="0" fillId="0" borderId="0" xfId="0" applyNumberFormat="1" applyAlignment="1">
      <alignment wrapText="1"/>
    </xf>
    <xf numFmtId="0" fontId="7" fillId="0" borderId="1" xfId="0" applyFont="1" applyBorder="1" applyAlignment="1">
      <alignment wrapText="1"/>
    </xf>
    <xf numFmtId="0" fontId="0" fillId="0" borderId="8" xfId="0" applyBorder="1" applyAlignment="1">
      <alignment horizontal="center"/>
    </xf>
    <xf numFmtId="0" fontId="9" fillId="0" borderId="0" xfId="0" applyFont="1" applyAlignment="1">
      <alignment horizontal="center" vertical="center"/>
    </xf>
    <xf numFmtId="2" fontId="8" fillId="0" borderId="0" xfId="0" applyNumberFormat="1" applyFont="1" applyAlignment="1">
      <alignment wrapText="1"/>
    </xf>
    <xf numFmtId="0" fontId="2" fillId="0" borderId="1" xfId="0" applyFont="1" applyBorder="1" applyAlignment="1">
      <alignment horizontal="left"/>
    </xf>
    <xf numFmtId="0" fontId="13" fillId="0" borderId="1" xfId="0" applyFont="1" applyBorder="1" applyAlignment="1">
      <alignment horizontal="left" vertical="top"/>
    </xf>
    <xf numFmtId="164" fontId="7" fillId="35" borderId="0" xfId="0" applyNumberFormat="1" applyFont="1" applyFill="1"/>
    <xf numFmtId="0" fontId="17" fillId="0" borderId="0" xfId="0" applyFont="1"/>
    <xf numFmtId="0" fontId="0" fillId="0" borderId="0" xfId="0" applyAlignment="1">
      <alignment horizontal="right" vertical="center" wrapText="1"/>
    </xf>
    <xf numFmtId="164" fontId="0" fillId="3" borderId="0" xfId="0" applyNumberFormat="1" applyFill="1" applyAlignment="1">
      <alignment horizontal="right" vertical="center" wrapText="1"/>
    </xf>
    <xf numFmtId="164" fontId="0" fillId="35" borderId="0" xfId="0" applyNumberFormat="1" applyFill="1" applyAlignment="1">
      <alignment horizontal="right" vertical="center" wrapText="1"/>
    </xf>
    <xf numFmtId="0" fontId="2" fillId="0" borderId="3" xfId="0" applyFont="1" applyBorder="1" applyAlignment="1">
      <alignment horizontal="left"/>
    </xf>
    <xf numFmtId="0" fontId="13" fillId="0" borderId="1" xfId="0" applyFont="1" applyBorder="1" applyAlignment="1">
      <alignment horizontal="right" vertical="center" wrapText="1"/>
    </xf>
    <xf numFmtId="0" fontId="0" fillId="0" borderId="10" xfId="0" applyBorder="1" applyAlignment="1">
      <alignment horizontal="center" wrapText="1"/>
    </xf>
    <xf numFmtId="0" fontId="13" fillId="0" borderId="0" xfId="0" applyFont="1" applyAlignment="1">
      <alignment horizontal="right" vertical="center" wrapText="1"/>
    </xf>
    <xf numFmtId="164" fontId="13" fillId="3" borderId="0" xfId="0" applyNumberFormat="1" applyFont="1" applyFill="1" applyAlignment="1">
      <alignment horizontal="right" vertical="center" wrapText="1"/>
    </xf>
    <xf numFmtId="164" fontId="0" fillId="35" borderId="0" xfId="0" applyNumberFormat="1" applyFill="1" applyAlignment="1">
      <alignment horizontal="right"/>
    </xf>
    <xf numFmtId="0" fontId="1" fillId="0" borderId="0" xfId="0" quotePrefix="1" applyFont="1" applyAlignment="1">
      <alignment wrapText="1"/>
    </xf>
    <xf numFmtId="49" fontId="0" fillId="0" borderId="0" xfId="0" quotePrefix="1" applyNumberFormat="1" applyAlignment="1">
      <alignment horizontal="left" wrapText="1"/>
    </xf>
    <xf numFmtId="0" fontId="0" fillId="0" borderId="0" xfId="0" applyAlignment="1">
      <alignment horizontal="left" wrapText="1" indent="5"/>
    </xf>
    <xf numFmtId="0" fontId="51" fillId="0" borderId="0" xfId="0" applyFont="1" applyAlignment="1">
      <alignment vertical="center"/>
    </xf>
    <xf numFmtId="0" fontId="49" fillId="0" borderId="0" xfId="0" applyFont="1" applyAlignment="1">
      <alignment wrapText="1"/>
    </xf>
    <xf numFmtId="0" fontId="21" fillId="0" borderId="0" xfId="2" quotePrefix="1" applyAlignment="1">
      <alignment wrapText="1"/>
    </xf>
    <xf numFmtId="0" fontId="0" fillId="0" borderId="11" xfId="0" applyBorder="1" applyAlignment="1">
      <alignment horizontal="center" wrapText="1"/>
    </xf>
    <xf numFmtId="0" fontId="0" fillId="0" borderId="9" xfId="0" applyBorder="1" applyAlignment="1">
      <alignment horizontal="center" wrapText="1"/>
    </xf>
    <xf numFmtId="0" fontId="7" fillId="0" borderId="1" xfId="0" applyFont="1" applyBorder="1" applyAlignment="1">
      <alignment horizontal="center" wrapText="1"/>
    </xf>
    <xf numFmtId="0" fontId="7" fillId="0" borderId="8" xfId="0" applyFont="1" applyBorder="1" applyAlignment="1">
      <alignment horizontal="center" wrapText="1"/>
    </xf>
    <xf numFmtId="164" fontId="7" fillId="0" borderId="1" xfId="0" applyNumberFormat="1" applyFont="1" applyBorder="1" applyAlignment="1">
      <alignment horizontal="center" wrapText="1"/>
    </xf>
    <xf numFmtId="164" fontId="7" fillId="0" borderId="8" xfId="0" applyNumberFormat="1" applyFont="1" applyBorder="1" applyAlignment="1">
      <alignment horizontal="center" wrapText="1"/>
    </xf>
    <xf numFmtId="0" fontId="0" fillId="0" borderId="0" xfId="0" applyAlignment="1">
      <alignment horizontal="center" wrapText="1"/>
    </xf>
    <xf numFmtId="0" fontId="1" fillId="0" borderId="0" xfId="0" applyFont="1" applyAlignment="1">
      <alignment horizont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164" fontId="0" fillId="0" borderId="0" xfId="0" applyNumberFormat="1" applyAlignment="1">
      <alignment horizontal="center"/>
    </xf>
    <xf numFmtId="164" fontId="0" fillId="0" borderId="2" xfId="0" applyNumberFormat="1"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164" fontId="0" fillId="0" borderId="0" xfId="0" applyNumberFormat="1" applyAlignment="1">
      <alignment horizontal="center" wrapText="1"/>
    </xf>
    <xf numFmtId="164" fontId="0" fillId="0" borderId="2" xfId="0" applyNumberFormat="1" applyBorder="1" applyAlignment="1">
      <alignment horizontal="center" wrapText="1"/>
    </xf>
    <xf numFmtId="164" fontId="0" fillId="0" borderId="1" xfId="0" applyNumberFormat="1" applyBorder="1" applyAlignment="1">
      <alignment horizontal="center" wrapText="1"/>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xf>
    <xf numFmtId="0" fontId="7" fillId="0" borderId="0" xfId="0" applyFont="1" applyAlignment="1">
      <alignment horizontal="center" wrapText="1"/>
    </xf>
    <xf numFmtId="0" fontId="7" fillId="0" borderId="2" xfId="0" applyFont="1" applyBorder="1" applyAlignment="1">
      <alignment horizontal="center" wrapText="1"/>
    </xf>
    <xf numFmtId="0" fontId="1" fillId="0" borderId="0" xfId="0" applyFont="1" applyAlignment="1">
      <alignment horizontal="center" textRotation="90" wrapText="1"/>
    </xf>
    <xf numFmtId="0" fontId="0" fillId="0" borderId="0" xfId="0" applyAlignment="1">
      <alignment horizontal="center" textRotation="90" wrapText="1"/>
    </xf>
    <xf numFmtId="0" fontId="0" fillId="0" borderId="2" xfId="0" applyBorder="1" applyAlignment="1">
      <alignment horizontal="center" textRotation="90" wrapText="1"/>
    </xf>
    <xf numFmtId="0" fontId="0" fillId="0" borderId="0" xfId="0" applyAlignment="1">
      <alignment horizontal="left"/>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Standaard 2" xfId="1" xr:uid="{00000000-0005-0000-0000-000027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03%20Projecten\298%20BISI-HR%202018\Benthos%20data\Benthos%20data%20IHM\H1130-BISI-opbouw%20Westerschelde\RWS_WS_DATA_NJ_ZERO_val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WS_loc_WS_BISI6-B0-NA"/>
      <sheetName val="pivot"/>
      <sheetName val="BISIH1130 srt"/>
      <sheetName val="N monsters per BSIS6 en jaar"/>
      <sheetName val="RWS_WS_DATA_NJ_0_value"/>
    </sheetNames>
    <sheetDataSet>
      <sheetData sheetId="0"/>
      <sheetData sheetId="1"/>
      <sheetData sheetId="2">
        <row r="2">
          <cell r="A2" t="str">
            <v>Abra alba</v>
          </cell>
          <cell r="B2">
            <v>1</v>
          </cell>
        </row>
        <row r="3">
          <cell r="A3" t="str">
            <v>Arenicola marina</v>
          </cell>
          <cell r="B3">
            <v>1</v>
          </cell>
        </row>
        <row r="4">
          <cell r="A4" t="str">
            <v>Bathyporeia pelagica</v>
          </cell>
          <cell r="B4">
            <v>1</v>
          </cell>
        </row>
        <row r="5">
          <cell r="A5" t="str">
            <v>Bathyporeia pilosa</v>
          </cell>
          <cell r="B5">
            <v>1</v>
          </cell>
        </row>
        <row r="6">
          <cell r="A6" t="str">
            <v>Cerastoderma edule</v>
          </cell>
          <cell r="B6">
            <v>1</v>
          </cell>
        </row>
        <row r="7">
          <cell r="A7" t="str">
            <v>Corophium arenarium</v>
          </cell>
          <cell r="B7">
            <v>1</v>
          </cell>
        </row>
        <row r="8">
          <cell r="A8" t="str">
            <v>Corophium volutator</v>
          </cell>
          <cell r="B8">
            <v>1</v>
          </cell>
        </row>
        <row r="9">
          <cell r="A9" t="str">
            <v>Crangon crangon</v>
          </cell>
          <cell r="B9">
            <v>1</v>
          </cell>
        </row>
        <row r="10">
          <cell r="A10" t="str">
            <v>Ecrobia ventrosa</v>
          </cell>
          <cell r="B10">
            <v>1</v>
          </cell>
        </row>
        <row r="11">
          <cell r="A11" t="str">
            <v>Eteone flava agg.</v>
          </cell>
          <cell r="B11">
            <v>1</v>
          </cell>
        </row>
        <row r="12">
          <cell r="A12" t="str">
            <v>Eurydice pulchra</v>
          </cell>
          <cell r="B12">
            <v>1</v>
          </cell>
        </row>
        <row r="13">
          <cell r="A13" t="str">
            <v>Gammarus salinus</v>
          </cell>
          <cell r="B13">
            <v>1</v>
          </cell>
        </row>
        <row r="14">
          <cell r="A14" t="str">
            <v>Hediste diversicolor</v>
          </cell>
          <cell r="B14">
            <v>1</v>
          </cell>
        </row>
        <row r="15">
          <cell r="A15" t="str">
            <v>Heteromastus filiformis</v>
          </cell>
          <cell r="B15">
            <v>1</v>
          </cell>
        </row>
        <row r="16">
          <cell r="A16" t="str">
            <v>Lanice conchilega</v>
          </cell>
          <cell r="B16">
            <v>1</v>
          </cell>
        </row>
        <row r="17">
          <cell r="A17" t="str">
            <v>Limecola balthica</v>
          </cell>
          <cell r="B17">
            <v>1</v>
          </cell>
        </row>
        <row r="18">
          <cell r="A18" t="str">
            <v>Mya arenaria</v>
          </cell>
          <cell r="B18">
            <v>1</v>
          </cell>
        </row>
        <row r="19">
          <cell r="A19" t="str">
            <v>Mytilus edulis</v>
          </cell>
          <cell r="B19">
            <v>1</v>
          </cell>
        </row>
        <row r="20">
          <cell r="A20" t="str">
            <v>Nephtys cirrosa</v>
          </cell>
          <cell r="B20">
            <v>1</v>
          </cell>
        </row>
        <row r="21">
          <cell r="A21" t="str">
            <v>Nephtys hombergii</v>
          </cell>
          <cell r="B21">
            <v>1</v>
          </cell>
        </row>
        <row r="22">
          <cell r="A22" t="str">
            <v>Peringia ulvae</v>
          </cell>
          <cell r="B22">
            <v>1</v>
          </cell>
        </row>
        <row r="23">
          <cell r="A23" t="str">
            <v>Pygospio elegans</v>
          </cell>
          <cell r="B23">
            <v>1</v>
          </cell>
        </row>
        <row r="24">
          <cell r="A24" t="str">
            <v>Scoloplos armiger</v>
          </cell>
          <cell r="B24">
            <v>1</v>
          </cell>
        </row>
        <row r="25">
          <cell r="A25" t="str">
            <v>Scrobicularia plana</v>
          </cell>
          <cell r="B25">
            <v>1</v>
          </cell>
        </row>
        <row r="26">
          <cell r="A26" t="str">
            <v>Spio martinensis</v>
          </cell>
          <cell r="B26">
            <v>1</v>
          </cell>
        </row>
        <row r="27">
          <cell r="A27" t="str">
            <v>Spiophanes bombyx</v>
          </cell>
          <cell r="B27">
            <v>1</v>
          </cell>
        </row>
      </sheetData>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oauthor.net/bisi/" TargetMode="External"/><Relationship Id="rId2" Type="http://schemas.openxmlformats.org/officeDocument/2006/relationships/hyperlink" Target="http://www.ecoauthor.net/" TargetMode="External"/><Relationship Id="rId1" Type="http://schemas.openxmlformats.org/officeDocument/2006/relationships/hyperlink" Target="mailto:info@ecoauthor.net"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workbookViewId="0"/>
  </sheetViews>
  <sheetFormatPr defaultRowHeight="14.5" x14ac:dyDescent="0.35"/>
  <cols>
    <col min="1" max="1" width="127.7265625" customWidth="1"/>
  </cols>
  <sheetData>
    <row r="1" spans="1:1" ht="18.5" x14ac:dyDescent="0.45">
      <c r="A1" s="65" t="s">
        <v>180</v>
      </c>
    </row>
    <row r="2" spans="1:1" ht="37" x14ac:dyDescent="0.45">
      <c r="A2" s="65" t="s">
        <v>602</v>
      </c>
    </row>
    <row r="3" spans="1:1" x14ac:dyDescent="0.35">
      <c r="A3" s="148" t="s">
        <v>603</v>
      </c>
    </row>
    <row r="4" spans="1:1" x14ac:dyDescent="0.35">
      <c r="A4" s="8"/>
    </row>
    <row r="5" spans="1:1" ht="75" customHeight="1" x14ac:dyDescent="0.35">
      <c r="A5" s="8" t="s">
        <v>604</v>
      </c>
    </row>
    <row r="6" spans="1:1" x14ac:dyDescent="0.35">
      <c r="A6" s="8"/>
    </row>
    <row r="7" spans="1:1" x14ac:dyDescent="0.35">
      <c r="A7" s="8" t="s">
        <v>181</v>
      </c>
    </row>
    <row r="8" spans="1:1" ht="29" x14ac:dyDescent="0.35">
      <c r="A8" s="66" t="s">
        <v>539</v>
      </c>
    </row>
    <row r="9" spans="1:1" ht="29" x14ac:dyDescent="0.35">
      <c r="A9" s="144" t="s">
        <v>540</v>
      </c>
    </row>
    <row r="10" spans="1:1" x14ac:dyDescent="0.35">
      <c r="A10" s="144"/>
    </row>
    <row r="11" spans="1:1" x14ac:dyDescent="0.35">
      <c r="A11" s="8" t="s">
        <v>606</v>
      </c>
    </row>
    <row r="12" spans="1:1" x14ac:dyDescent="0.35">
      <c r="A12" s="149" t="s">
        <v>605</v>
      </c>
    </row>
    <row r="13" spans="1:1" s="1" customFormat="1" ht="15" customHeight="1" x14ac:dyDescent="0.35">
      <c r="A13" s="87" t="s">
        <v>608</v>
      </c>
    </row>
    <row r="14" spans="1:1" ht="43.5" x14ac:dyDescent="0.35">
      <c r="A14" s="69" t="s">
        <v>192</v>
      </c>
    </row>
    <row r="16" spans="1:1" x14ac:dyDescent="0.35">
      <c r="A16" s="8" t="s">
        <v>182</v>
      </c>
    </row>
    <row r="17" spans="1:1" x14ac:dyDescent="0.35">
      <c r="A17" s="8" t="s">
        <v>183</v>
      </c>
    </row>
    <row r="18" spans="1:1" x14ac:dyDescent="0.35">
      <c r="A18" s="8" t="s">
        <v>184</v>
      </c>
    </row>
    <row r="19" spans="1:1" x14ac:dyDescent="0.35">
      <c r="A19" s="8" t="s">
        <v>185</v>
      </c>
    </row>
    <row r="20" spans="1:1" x14ac:dyDescent="0.35">
      <c r="A20" s="67" t="s">
        <v>186</v>
      </c>
    </row>
    <row r="21" spans="1:1" x14ac:dyDescent="0.35">
      <c r="A21" s="67" t="s">
        <v>187</v>
      </c>
    </row>
    <row r="22" spans="1:1" x14ac:dyDescent="0.35">
      <c r="A22" s="8"/>
    </row>
    <row r="23" spans="1:1" x14ac:dyDescent="0.35">
      <c r="A23" s="8" t="s">
        <v>188</v>
      </c>
    </row>
    <row r="24" spans="1:1" x14ac:dyDescent="0.35">
      <c r="A24" s="8" t="s">
        <v>189</v>
      </c>
    </row>
    <row r="25" spans="1:1" x14ac:dyDescent="0.35">
      <c r="A25" s="8"/>
    </row>
    <row r="26" spans="1:1" x14ac:dyDescent="0.35">
      <c r="A26" s="68" t="s">
        <v>607</v>
      </c>
    </row>
  </sheetData>
  <hyperlinks>
    <hyperlink ref="A20" r:id="rId1" xr:uid="{00000000-0004-0000-0000-000000000000}"/>
    <hyperlink ref="A21" r:id="rId2" xr:uid="{00000000-0004-0000-0000-000001000000}"/>
    <hyperlink ref="A12" r:id="rId3" xr:uid="{08CA10AF-9F18-42FE-995E-778BC1C2F5F8}"/>
  </hyperlinks>
  <pageMargins left="0.7" right="0.7" top="0.75" bottom="0.75" header="0.3" footer="0.3"/>
  <pageSetup paperSize="0" orientation="portrait" horizontalDpi="300" verticalDpi="3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43"/>
  <sheetViews>
    <sheetView workbookViewId="0">
      <pane xSplit="1" ySplit="4" topLeftCell="F5" activePane="bottomRight" state="frozen"/>
      <selection pane="topRight" activeCell="B1" sqref="B1"/>
      <selection pane="bottomLeft" activeCell="A6" sqref="A6"/>
      <selection pane="bottomRight" activeCell="L20" sqref="L20:W26"/>
    </sheetView>
  </sheetViews>
  <sheetFormatPr defaultRowHeight="14.5" x14ac:dyDescent="0.35"/>
  <cols>
    <col min="1" max="1" width="25.54296875" customWidth="1"/>
    <col min="2" max="4" width="12.54296875" customWidth="1"/>
    <col min="5" max="5" width="12.6328125" customWidth="1"/>
    <col min="6" max="6" width="13.453125" customWidth="1"/>
    <col min="7" max="7" width="10.453125" customWidth="1"/>
    <col min="8" max="9" width="9.1796875" style="23"/>
    <col min="13" max="13" width="13" customWidth="1"/>
    <col min="14" max="14" width="14.26953125" customWidth="1"/>
    <col min="15" max="15" width="11.54296875" customWidth="1"/>
    <col min="16" max="16" width="11.1796875" customWidth="1"/>
    <col min="18" max="18" width="10.26953125" customWidth="1"/>
    <col min="20" max="20" width="11.54296875" customWidth="1"/>
    <col min="21" max="21" width="11.453125" customWidth="1"/>
    <col min="22" max="22" width="11.26953125" customWidth="1"/>
    <col min="23" max="23" width="11.54296875" customWidth="1"/>
    <col min="24" max="47" width="12" customWidth="1"/>
  </cols>
  <sheetData>
    <row r="1" spans="1:47" ht="15" customHeight="1" x14ac:dyDescent="0.45">
      <c r="A1" s="55" t="s">
        <v>455</v>
      </c>
      <c r="B1" s="1"/>
      <c r="C1" s="1"/>
      <c r="D1" s="1"/>
      <c r="E1" s="3"/>
      <c r="G1" s="4"/>
      <c r="L1" s="152" t="s">
        <v>143</v>
      </c>
      <c r="M1" s="170"/>
      <c r="N1" s="170"/>
      <c r="O1" s="170"/>
      <c r="P1" s="170"/>
      <c r="Q1" s="170"/>
      <c r="R1" s="170"/>
      <c r="S1" s="170"/>
      <c r="T1" s="170"/>
      <c r="U1" s="170"/>
      <c r="V1" s="170"/>
      <c r="W1" s="170"/>
      <c r="X1" s="152" t="s">
        <v>533</v>
      </c>
      <c r="Y1" s="170"/>
      <c r="Z1" s="170"/>
      <c r="AA1" s="170"/>
      <c r="AB1" s="170"/>
      <c r="AC1" s="170"/>
      <c r="AD1" s="170"/>
      <c r="AE1" s="170"/>
      <c r="AF1" s="170"/>
      <c r="AG1" s="170"/>
      <c r="AH1" s="170"/>
      <c r="AI1" s="170"/>
      <c r="AJ1" s="152" t="s">
        <v>144</v>
      </c>
      <c r="AK1" s="170"/>
      <c r="AL1" s="170"/>
      <c r="AM1" s="170"/>
      <c r="AN1" s="170"/>
      <c r="AO1" s="170"/>
      <c r="AP1" s="170"/>
      <c r="AQ1" s="170"/>
      <c r="AR1" s="170"/>
      <c r="AS1" s="170"/>
      <c r="AT1" s="170"/>
      <c r="AU1" s="170"/>
    </row>
    <row r="2" spans="1:47" ht="45" customHeight="1" x14ac:dyDescent="0.55000000000000004">
      <c r="A2" s="108">
        <v>2013</v>
      </c>
      <c r="B2" s="108"/>
      <c r="C2" s="108"/>
      <c r="D2" s="108"/>
      <c r="E2" s="3"/>
      <c r="F2" s="9" t="s">
        <v>116</v>
      </c>
      <c r="G2" s="125"/>
      <c r="L2" s="152" t="s">
        <v>5</v>
      </c>
      <c r="M2" s="12" t="s">
        <v>6</v>
      </c>
      <c r="N2" s="12" t="s">
        <v>7</v>
      </c>
      <c r="O2" s="12"/>
      <c r="P2" s="12"/>
      <c r="Q2" s="12"/>
      <c r="R2" s="12"/>
      <c r="S2" s="12" t="s">
        <v>8</v>
      </c>
      <c r="T2" s="12" t="s">
        <v>6</v>
      </c>
      <c r="U2" s="12" t="s">
        <v>9</v>
      </c>
      <c r="V2" s="12"/>
      <c r="W2" s="12"/>
      <c r="X2" s="152" t="s">
        <v>5</v>
      </c>
      <c r="Y2" s="12" t="s">
        <v>6</v>
      </c>
      <c r="Z2" s="12" t="s">
        <v>7</v>
      </c>
      <c r="AA2" s="12"/>
      <c r="AB2" s="12"/>
      <c r="AC2" s="12"/>
      <c r="AD2" s="12"/>
      <c r="AE2" s="12" t="s">
        <v>8</v>
      </c>
      <c r="AF2" s="12" t="s">
        <v>6</v>
      </c>
      <c r="AG2" s="12" t="s">
        <v>9</v>
      </c>
      <c r="AH2" s="12"/>
      <c r="AI2" s="12"/>
      <c r="AJ2" s="152" t="s">
        <v>5</v>
      </c>
      <c r="AK2" s="12" t="s">
        <v>6</v>
      </c>
      <c r="AL2" s="12" t="s">
        <v>7</v>
      </c>
      <c r="AM2" s="12"/>
      <c r="AN2" s="12"/>
      <c r="AO2" s="12"/>
      <c r="AP2" s="12"/>
      <c r="AQ2" s="12" t="s">
        <v>8</v>
      </c>
      <c r="AR2" s="12" t="s">
        <v>6</v>
      </c>
      <c r="AS2" s="12" t="s">
        <v>9</v>
      </c>
      <c r="AT2" s="12"/>
      <c r="AU2" s="12"/>
    </row>
    <row r="3" spans="1:47" ht="45" customHeight="1" x14ac:dyDescent="0.35">
      <c r="A3" s="3"/>
      <c r="B3" s="109" t="s">
        <v>253</v>
      </c>
      <c r="C3" s="12" t="s">
        <v>383</v>
      </c>
      <c r="D3" s="12" t="s">
        <v>519</v>
      </c>
      <c r="E3" s="46" t="s">
        <v>10</v>
      </c>
      <c r="F3" s="8" t="s">
        <v>534</v>
      </c>
      <c r="G3" s="109" t="s">
        <v>521</v>
      </c>
      <c r="H3" s="14" t="s">
        <v>88</v>
      </c>
      <c r="I3" s="113" t="s">
        <v>12</v>
      </c>
      <c r="J3" s="14" t="s">
        <v>163</v>
      </c>
      <c r="K3" s="113" t="s">
        <v>12</v>
      </c>
      <c r="L3" s="152"/>
      <c r="M3" s="12" t="s">
        <v>14</v>
      </c>
      <c r="N3" s="12" t="s">
        <v>164</v>
      </c>
      <c r="O3" s="12" t="s">
        <v>17</v>
      </c>
      <c r="P3" s="12" t="s">
        <v>18</v>
      </c>
      <c r="Q3" s="12" t="s">
        <v>19</v>
      </c>
      <c r="R3" s="12" t="s">
        <v>20</v>
      </c>
      <c r="S3" s="12" t="s">
        <v>21</v>
      </c>
      <c r="T3" s="12" t="s">
        <v>22</v>
      </c>
      <c r="U3" s="12" t="s">
        <v>23</v>
      </c>
      <c r="V3" s="12" t="s">
        <v>24</v>
      </c>
      <c r="W3" s="12" t="s">
        <v>25</v>
      </c>
      <c r="X3" s="152"/>
      <c r="Y3" s="12" t="s">
        <v>14</v>
      </c>
      <c r="Z3" s="12" t="s">
        <v>164</v>
      </c>
      <c r="AA3" s="12" t="s">
        <v>17</v>
      </c>
      <c r="AB3" s="12" t="s">
        <v>18</v>
      </c>
      <c r="AC3" s="12" t="s">
        <v>19</v>
      </c>
      <c r="AD3" s="12" t="s">
        <v>20</v>
      </c>
      <c r="AE3" s="12" t="s">
        <v>21</v>
      </c>
      <c r="AF3" s="12" t="s">
        <v>22</v>
      </c>
      <c r="AG3" s="12" t="s">
        <v>23</v>
      </c>
      <c r="AH3" s="12" t="s">
        <v>24</v>
      </c>
      <c r="AI3" s="12" t="s">
        <v>25</v>
      </c>
      <c r="AJ3" s="152"/>
      <c r="AK3" s="12" t="s">
        <v>14</v>
      </c>
      <c r="AL3" s="12" t="s">
        <v>164</v>
      </c>
      <c r="AM3" s="12" t="s">
        <v>17</v>
      </c>
      <c r="AN3" s="12" t="s">
        <v>18</v>
      </c>
      <c r="AO3" s="12" t="s">
        <v>19</v>
      </c>
      <c r="AP3" s="12" t="s">
        <v>20</v>
      </c>
      <c r="AQ3" s="12" t="s">
        <v>21</v>
      </c>
      <c r="AR3" s="12" t="s">
        <v>22</v>
      </c>
      <c r="AS3" s="12" t="s">
        <v>23</v>
      </c>
      <c r="AT3" s="12" t="s">
        <v>24</v>
      </c>
      <c r="AU3" s="12" t="s">
        <v>25</v>
      </c>
    </row>
    <row r="4" spans="1:47" ht="48.75" customHeight="1" x14ac:dyDescent="0.35">
      <c r="A4" s="58" t="s">
        <v>3</v>
      </c>
      <c r="B4" s="6"/>
      <c r="C4" s="6"/>
      <c r="D4" s="6"/>
      <c r="E4" s="46" t="s">
        <v>26</v>
      </c>
      <c r="G4" s="109" t="s">
        <v>1</v>
      </c>
      <c r="H4" s="150" t="s">
        <v>165</v>
      </c>
      <c r="I4" s="150"/>
      <c r="J4" s="150"/>
      <c r="K4" s="151"/>
      <c r="L4" s="152"/>
      <c r="M4" s="12" t="s">
        <v>28</v>
      </c>
      <c r="N4" s="12" t="s">
        <v>166</v>
      </c>
      <c r="O4" s="12" t="s">
        <v>31</v>
      </c>
      <c r="P4" s="12" t="s">
        <v>32</v>
      </c>
      <c r="Q4" s="12" t="s">
        <v>33</v>
      </c>
      <c r="R4" s="12" t="s">
        <v>34</v>
      </c>
      <c r="S4" s="12" t="s">
        <v>35</v>
      </c>
      <c r="T4" s="12" t="s">
        <v>36</v>
      </c>
      <c r="U4" s="12" t="s">
        <v>37</v>
      </c>
      <c r="V4" s="12" t="s">
        <v>38</v>
      </c>
      <c r="W4" s="12" t="s">
        <v>39</v>
      </c>
      <c r="X4" s="152"/>
      <c r="Y4" s="12" t="s">
        <v>28</v>
      </c>
      <c r="Z4" s="12" t="s">
        <v>166</v>
      </c>
      <c r="AA4" s="12" t="s">
        <v>31</v>
      </c>
      <c r="AB4" s="12" t="s">
        <v>32</v>
      </c>
      <c r="AC4" s="12" t="s">
        <v>33</v>
      </c>
      <c r="AD4" s="12" t="s">
        <v>34</v>
      </c>
      <c r="AE4" s="12" t="s">
        <v>35</v>
      </c>
      <c r="AF4" s="12" t="s">
        <v>36</v>
      </c>
      <c r="AG4" s="12" t="s">
        <v>37</v>
      </c>
      <c r="AH4" s="12" t="s">
        <v>38</v>
      </c>
      <c r="AI4" s="12" t="s">
        <v>39</v>
      </c>
      <c r="AJ4" s="152"/>
      <c r="AK4" s="12" t="s">
        <v>28</v>
      </c>
      <c r="AL4" s="12" t="s">
        <v>166</v>
      </c>
      <c r="AM4" s="12" t="s">
        <v>31</v>
      </c>
      <c r="AN4" s="12" t="s">
        <v>32</v>
      </c>
      <c r="AO4" s="12" t="s">
        <v>33</v>
      </c>
      <c r="AP4" s="12" t="s">
        <v>34</v>
      </c>
      <c r="AQ4" s="12" t="s">
        <v>35</v>
      </c>
      <c r="AR4" s="12" t="s">
        <v>36</v>
      </c>
      <c r="AS4" s="12" t="s">
        <v>37</v>
      </c>
      <c r="AT4" s="12" t="s">
        <v>38</v>
      </c>
      <c r="AU4" s="12" t="s">
        <v>39</v>
      </c>
    </row>
    <row r="5" spans="1:47" x14ac:dyDescent="0.35">
      <c r="A5" s="32" t="s">
        <v>96</v>
      </c>
      <c r="B5" t="s">
        <v>535</v>
      </c>
      <c r="C5" t="s">
        <v>518</v>
      </c>
      <c r="D5" s="16">
        <v>35</v>
      </c>
      <c r="E5" s="158" t="s">
        <v>167</v>
      </c>
      <c r="F5" s="19">
        <v>34.698999999999998</v>
      </c>
      <c r="G5" s="118">
        <v>35</v>
      </c>
      <c r="H5" s="121">
        <v>17.34957142857143</v>
      </c>
      <c r="I5" s="121">
        <v>88.237988906101435</v>
      </c>
      <c r="J5" s="40">
        <f t="shared" ref="J5" si="0">IF(H5&lt;0.01*F5,0.01,IF(H5&gt;100*F5,100,H5/F5))</f>
        <v>0.50000205851959512</v>
      </c>
      <c r="K5" s="41">
        <f t="shared" ref="K5" si="1">IF(I5&gt;0,I5/F5,0.01)</f>
        <v>2.542954808671761</v>
      </c>
      <c r="L5" s="24">
        <v>1</v>
      </c>
      <c r="M5" s="27">
        <v>0</v>
      </c>
      <c r="N5" s="27">
        <v>0.25</v>
      </c>
      <c r="O5" s="27">
        <v>1</v>
      </c>
      <c r="P5" s="27">
        <v>0</v>
      </c>
      <c r="Q5" s="27">
        <v>0.125</v>
      </c>
      <c r="R5" s="27">
        <v>0.05</v>
      </c>
      <c r="S5" s="27">
        <v>1</v>
      </c>
      <c r="T5" s="27">
        <v>0</v>
      </c>
      <c r="U5" s="27">
        <v>0.25</v>
      </c>
      <c r="V5" s="27">
        <v>0</v>
      </c>
      <c r="W5" s="27">
        <v>0.25</v>
      </c>
      <c r="X5" s="17">
        <f>IF(L5&gt;0,(L5/L$28)*LN($J5),"na")</f>
        <v>-0.69314306352923005</v>
      </c>
      <c r="Y5" s="18" t="str">
        <f t="shared" ref="Y5:AI20" si="2">IF(M5&gt;0,(M5/M$28)*LN($J5),"na")</f>
        <v>na</v>
      </c>
      <c r="Z5" s="18">
        <f t="shared" si="2"/>
        <v>-0.37323088036189311</v>
      </c>
      <c r="AA5" s="18">
        <f t="shared" si="2"/>
        <v>-0.89437814648932912</v>
      </c>
      <c r="AB5" s="18" t="str">
        <f t="shared" si="2"/>
        <v>na</v>
      </c>
      <c r="AC5" s="18">
        <f t="shared" si="2"/>
        <v>-0.46209537568615333</v>
      </c>
      <c r="AD5" s="18">
        <f t="shared" si="2"/>
        <v>-0.41213911885521776</v>
      </c>
      <c r="AE5" s="18">
        <f t="shared" si="2"/>
        <v>-0.69314306352923005</v>
      </c>
      <c r="AF5" s="18" t="str">
        <f t="shared" si="2"/>
        <v>na</v>
      </c>
      <c r="AG5" s="18">
        <f t="shared" si="2"/>
        <v>-0.26502528899647032</v>
      </c>
      <c r="AH5" s="18" t="str">
        <f t="shared" si="2"/>
        <v>na</v>
      </c>
      <c r="AI5" s="18">
        <f t="shared" si="2"/>
        <v>-0.43321441470576877</v>
      </c>
      <c r="AJ5" s="17">
        <f>IF(L5&gt;0,(((L5/L$28)^2)*($K5^2))/($J5^2),"na")</f>
        <v>25.866263650506593</v>
      </c>
      <c r="AK5" s="18" t="str">
        <f t="shared" ref="AK5:AU20" si="3">IF(M5&gt;0,(((M5/M$28)^2)*($K5^2))/($J5^2),"na")</f>
        <v>na</v>
      </c>
      <c r="AL5" s="18">
        <f t="shared" si="3"/>
        <v>7.4996859105019107</v>
      </c>
      <c r="AM5" s="18">
        <f t="shared" si="3"/>
        <v>43.065579438928772</v>
      </c>
      <c r="AN5" s="18" t="str">
        <f t="shared" si="3"/>
        <v>na</v>
      </c>
      <c r="AO5" s="18">
        <f t="shared" si="3"/>
        <v>11.49611717800293</v>
      </c>
      <c r="AP5" s="18">
        <f t="shared" si="3"/>
        <v>9.1448295155918053</v>
      </c>
      <c r="AQ5" s="18">
        <f t="shared" si="3"/>
        <v>25.866263650506593</v>
      </c>
      <c r="AR5" s="18" t="str">
        <f t="shared" si="3"/>
        <v>na</v>
      </c>
      <c r="AS5" s="18">
        <f t="shared" si="3"/>
        <v>3.781486640947763</v>
      </c>
      <c r="AT5" s="18" t="str">
        <f t="shared" si="3"/>
        <v>na</v>
      </c>
      <c r="AU5" s="20">
        <f t="shared" si="3"/>
        <v>10.104009238479136</v>
      </c>
    </row>
    <row r="6" spans="1:47" x14ac:dyDescent="0.35">
      <c r="A6" s="32" t="s">
        <v>42</v>
      </c>
      <c r="B6" t="s">
        <v>535</v>
      </c>
      <c r="C6" t="s">
        <v>518</v>
      </c>
      <c r="D6" s="4">
        <v>35</v>
      </c>
      <c r="E6" s="159"/>
      <c r="F6">
        <v>50.646000000000001</v>
      </c>
      <c r="G6" s="120">
        <v>35</v>
      </c>
      <c r="H6" s="121">
        <v>0</v>
      </c>
      <c r="I6" s="121">
        <v>0</v>
      </c>
      <c r="J6" s="40">
        <f t="shared" ref="J6:J26" si="4">IF(H6&lt;0.01*F6,0.01,IF(H6&gt;100*F6,100,H6/F6))</f>
        <v>0.01</v>
      </c>
      <c r="K6" s="41">
        <f t="shared" ref="K6:K26" si="5">IF(I6&gt;0,I6/F6,0.01)</f>
        <v>0.01</v>
      </c>
      <c r="L6" s="24">
        <v>1</v>
      </c>
      <c r="M6" s="27">
        <v>0</v>
      </c>
      <c r="N6" s="27">
        <v>0</v>
      </c>
      <c r="O6" s="27">
        <v>1</v>
      </c>
      <c r="P6" s="27">
        <v>0.25</v>
      </c>
      <c r="Q6" s="27">
        <v>0.125</v>
      </c>
      <c r="R6" s="27">
        <v>0.05</v>
      </c>
      <c r="S6" s="27">
        <v>1</v>
      </c>
      <c r="T6" s="27">
        <v>0</v>
      </c>
      <c r="U6" s="27">
        <v>1</v>
      </c>
      <c r="V6" s="27">
        <v>0</v>
      </c>
      <c r="W6" s="27">
        <v>0</v>
      </c>
      <c r="X6" s="22">
        <f t="shared" ref="X6:X26" si="6">IF(L6&gt;0,(L6/L$28)*LN($J6),"na")</f>
        <v>-4.6051701859880909</v>
      </c>
      <c r="Y6" s="23" t="str">
        <f t="shared" si="2"/>
        <v>na</v>
      </c>
      <c r="Z6" s="23" t="str">
        <f t="shared" si="2"/>
        <v>na</v>
      </c>
      <c r="AA6" s="23">
        <f t="shared" si="2"/>
        <v>-5.9421550786943103</v>
      </c>
      <c r="AB6" s="23">
        <f t="shared" si="2"/>
        <v>-4.6051701859880909</v>
      </c>
      <c r="AC6" s="23">
        <f t="shared" si="2"/>
        <v>-3.0701134573253936</v>
      </c>
      <c r="AD6" s="23">
        <f t="shared" si="2"/>
        <v>-2.738209299776702</v>
      </c>
      <c r="AE6" s="23">
        <f t="shared" si="2"/>
        <v>-4.6051701859880909</v>
      </c>
      <c r="AF6" s="23" t="str">
        <f t="shared" si="2"/>
        <v>na</v>
      </c>
      <c r="AG6" s="23">
        <f t="shared" si="2"/>
        <v>-7.0432014609229618</v>
      </c>
      <c r="AH6" s="23" t="str">
        <f t="shared" si="2"/>
        <v>na</v>
      </c>
      <c r="AI6" s="23" t="str">
        <f t="shared" si="2"/>
        <v>na</v>
      </c>
      <c r="AJ6" s="22">
        <f t="shared" ref="AJ6:AJ26" si="7">IF(L6&gt;0,(((L6/L$28)^2)*($K6^2))/($J6^2),"na")</f>
        <v>1</v>
      </c>
      <c r="AK6" s="23" t="str">
        <f t="shared" si="3"/>
        <v>na</v>
      </c>
      <c r="AL6" s="23" t="str">
        <f t="shared" si="3"/>
        <v>na</v>
      </c>
      <c r="AM6" s="23">
        <f t="shared" si="3"/>
        <v>1.6649323621227887</v>
      </c>
      <c r="AN6" s="23">
        <f t="shared" si="3"/>
        <v>1</v>
      </c>
      <c r="AO6" s="23">
        <f t="shared" si="3"/>
        <v>0.44444444444444442</v>
      </c>
      <c r="AP6" s="23">
        <f t="shared" si="3"/>
        <v>0.35354273192111008</v>
      </c>
      <c r="AQ6" s="23">
        <f t="shared" si="3"/>
        <v>1</v>
      </c>
      <c r="AR6" s="23" t="str">
        <f t="shared" si="3"/>
        <v>na</v>
      </c>
      <c r="AS6" s="23">
        <f t="shared" si="3"/>
        <v>2.3391003460207611</v>
      </c>
      <c r="AT6" s="23" t="str">
        <f t="shared" si="3"/>
        <v>na</v>
      </c>
      <c r="AU6" s="25" t="str">
        <f t="shared" si="3"/>
        <v>na</v>
      </c>
    </row>
    <row r="7" spans="1:47" x14ac:dyDescent="0.35">
      <c r="A7" s="32" t="s">
        <v>149</v>
      </c>
      <c r="B7" t="s">
        <v>536</v>
      </c>
      <c r="C7" t="s">
        <v>518</v>
      </c>
      <c r="D7" s="4">
        <v>12</v>
      </c>
      <c r="E7" s="159"/>
      <c r="F7">
        <v>22.884</v>
      </c>
      <c r="G7" s="123">
        <v>12</v>
      </c>
      <c r="H7" s="124">
        <v>0</v>
      </c>
      <c r="I7" s="124">
        <v>0</v>
      </c>
      <c r="J7" s="40">
        <f t="shared" si="4"/>
        <v>0.01</v>
      </c>
      <c r="K7" s="41">
        <f t="shared" si="5"/>
        <v>0.01</v>
      </c>
      <c r="L7" s="24">
        <v>1</v>
      </c>
      <c r="M7" s="27">
        <v>0</v>
      </c>
      <c r="N7" s="27">
        <v>0</v>
      </c>
      <c r="O7" s="27">
        <v>0.25</v>
      </c>
      <c r="P7" s="27">
        <v>0.25</v>
      </c>
      <c r="Q7" s="27">
        <v>0.375</v>
      </c>
      <c r="R7" s="27">
        <v>0.45</v>
      </c>
      <c r="S7" s="27">
        <v>0</v>
      </c>
      <c r="T7" s="27">
        <v>0</v>
      </c>
      <c r="U7" s="27">
        <v>1</v>
      </c>
      <c r="V7" s="27">
        <v>1</v>
      </c>
      <c r="W7" s="27">
        <v>0.25</v>
      </c>
      <c r="X7" s="22">
        <f t="shared" si="6"/>
        <v>-4.6051701859880909</v>
      </c>
      <c r="Y7" s="23" t="str">
        <f t="shared" si="2"/>
        <v>na</v>
      </c>
      <c r="Z7" s="23" t="str">
        <f t="shared" si="2"/>
        <v>na</v>
      </c>
      <c r="AA7" s="23">
        <f t="shared" si="2"/>
        <v>-1.4855387696735776</v>
      </c>
      <c r="AB7" s="23">
        <f t="shared" si="2"/>
        <v>-4.6051701859880909</v>
      </c>
      <c r="AC7" s="23">
        <f t="shared" si="2"/>
        <v>-9.2103403719761818</v>
      </c>
      <c r="AD7" s="23">
        <f t="shared" si="2"/>
        <v>-24.643883697990319</v>
      </c>
      <c r="AE7" s="23" t="str">
        <f t="shared" si="2"/>
        <v>na</v>
      </c>
      <c r="AF7" s="23" t="str">
        <f t="shared" si="2"/>
        <v>na</v>
      </c>
      <c r="AG7" s="23">
        <f t="shared" si="2"/>
        <v>-7.0432014609229618</v>
      </c>
      <c r="AH7" s="23">
        <f t="shared" si="2"/>
        <v>-6.5788145514115586</v>
      </c>
      <c r="AI7" s="23">
        <f t="shared" si="2"/>
        <v>-2.8782313662425567</v>
      </c>
      <c r="AJ7" s="22">
        <f t="shared" si="7"/>
        <v>1</v>
      </c>
      <c r="AK7" s="23" t="str">
        <f t="shared" si="3"/>
        <v>na</v>
      </c>
      <c r="AL7" s="23" t="str">
        <f t="shared" si="3"/>
        <v>na</v>
      </c>
      <c r="AM7" s="23">
        <f t="shared" si="3"/>
        <v>0.1040582726326743</v>
      </c>
      <c r="AN7" s="23">
        <f t="shared" si="3"/>
        <v>1</v>
      </c>
      <c r="AO7" s="23">
        <f t="shared" si="3"/>
        <v>4</v>
      </c>
      <c r="AP7" s="23">
        <f t="shared" si="3"/>
        <v>28.636961285609921</v>
      </c>
      <c r="AQ7" s="23" t="str">
        <f t="shared" si="3"/>
        <v>na</v>
      </c>
      <c r="AR7" s="23" t="str">
        <f t="shared" si="3"/>
        <v>na</v>
      </c>
      <c r="AS7" s="23">
        <f t="shared" si="3"/>
        <v>2.3391003460207611</v>
      </c>
      <c r="AT7" s="23">
        <f t="shared" si="3"/>
        <v>2.0408163265306123</v>
      </c>
      <c r="AU7" s="25">
        <f t="shared" si="3"/>
        <v>0.390625</v>
      </c>
    </row>
    <row r="8" spans="1:47" x14ac:dyDescent="0.35">
      <c r="A8" s="32" t="s">
        <v>98</v>
      </c>
      <c r="B8" t="s">
        <v>535</v>
      </c>
      <c r="C8" t="s">
        <v>518</v>
      </c>
      <c r="D8" s="4">
        <v>35</v>
      </c>
      <c r="E8" s="159"/>
      <c r="F8">
        <v>8.6129999999999995</v>
      </c>
      <c r="G8" s="120">
        <v>35</v>
      </c>
      <c r="H8" s="121">
        <v>3.3222857142857145</v>
      </c>
      <c r="I8" s="121">
        <v>7.243105884711535</v>
      </c>
      <c r="J8" s="40">
        <f t="shared" si="4"/>
        <v>0.38572921331542026</v>
      </c>
      <c r="K8" s="41">
        <f t="shared" si="5"/>
        <v>0.84095041039260832</v>
      </c>
      <c r="L8" s="24">
        <v>1</v>
      </c>
      <c r="M8" s="27">
        <v>1</v>
      </c>
      <c r="N8" s="27">
        <v>0</v>
      </c>
      <c r="O8" s="27">
        <v>0</v>
      </c>
      <c r="P8" s="27">
        <v>0</v>
      </c>
      <c r="Q8" s="27">
        <v>0.125</v>
      </c>
      <c r="R8" s="27">
        <v>0.05</v>
      </c>
      <c r="S8" s="27">
        <v>1</v>
      </c>
      <c r="T8" s="27">
        <v>0</v>
      </c>
      <c r="U8" s="27">
        <v>1</v>
      </c>
      <c r="V8" s="27">
        <v>0</v>
      </c>
      <c r="W8" s="27">
        <v>0.125</v>
      </c>
      <c r="X8" s="22">
        <f t="shared" si="6"/>
        <v>-0.95261967560577498</v>
      </c>
      <c r="Y8" s="23">
        <f t="shared" si="2"/>
        <v>-1.4038605745769315</v>
      </c>
      <c r="Z8" s="23" t="str">
        <f t="shared" si="2"/>
        <v>na</v>
      </c>
      <c r="AA8" s="23" t="str">
        <f t="shared" si="2"/>
        <v>na</v>
      </c>
      <c r="AB8" s="23" t="str">
        <f t="shared" si="2"/>
        <v>na</v>
      </c>
      <c r="AC8" s="23">
        <f t="shared" si="2"/>
        <v>-0.63507978373718332</v>
      </c>
      <c r="AD8" s="23">
        <f t="shared" si="2"/>
        <v>-0.56642250981964981</v>
      </c>
      <c r="AE8" s="23">
        <f t="shared" si="2"/>
        <v>-0.95261967560577498</v>
      </c>
      <c r="AF8" s="23" t="str">
        <f t="shared" si="2"/>
        <v>na</v>
      </c>
      <c r="AG8" s="23">
        <f t="shared" si="2"/>
        <v>-1.4569477391617733</v>
      </c>
      <c r="AH8" s="23" t="str">
        <f t="shared" si="2"/>
        <v>na</v>
      </c>
      <c r="AI8" s="23">
        <f t="shared" si="2"/>
        <v>-0.2976936486268047</v>
      </c>
      <c r="AJ8" s="22">
        <f t="shared" si="7"/>
        <v>4.7530864197530871</v>
      </c>
      <c r="AK8" s="23">
        <f t="shared" si="3"/>
        <v>10.322492390821106</v>
      </c>
      <c r="AL8" s="23" t="str">
        <f t="shared" si="3"/>
        <v>na</v>
      </c>
      <c r="AM8" s="23" t="str">
        <f t="shared" si="3"/>
        <v>na</v>
      </c>
      <c r="AN8" s="23" t="str">
        <f t="shared" si="3"/>
        <v>na</v>
      </c>
      <c r="AO8" s="23">
        <f t="shared" si="3"/>
        <v>2.112482853223594</v>
      </c>
      <c r="AP8" s="23">
        <f t="shared" si="3"/>
        <v>1.6804191578966343</v>
      </c>
      <c r="AQ8" s="23">
        <f t="shared" si="3"/>
        <v>4.7530864197530871</v>
      </c>
      <c r="AR8" s="23" t="str">
        <f t="shared" si="3"/>
        <v>na</v>
      </c>
      <c r="AS8" s="23">
        <f t="shared" si="3"/>
        <v>11.117946089111026</v>
      </c>
      <c r="AT8" s="23" t="str">
        <f t="shared" si="3"/>
        <v>na</v>
      </c>
      <c r="AU8" s="25">
        <f t="shared" si="3"/>
        <v>0.46416859567901236</v>
      </c>
    </row>
    <row r="9" spans="1:47" x14ac:dyDescent="0.35">
      <c r="A9" s="32" t="s">
        <v>99</v>
      </c>
      <c r="B9" t="s">
        <v>535</v>
      </c>
      <c r="C9" t="s">
        <v>518</v>
      </c>
      <c r="D9" s="4">
        <v>35</v>
      </c>
      <c r="E9" s="159"/>
      <c r="F9">
        <v>103.35899999999999</v>
      </c>
      <c r="G9" s="120">
        <v>35</v>
      </c>
      <c r="H9" s="121">
        <v>0.36914285714285716</v>
      </c>
      <c r="I9" s="121">
        <v>2.1838785942184868</v>
      </c>
      <c r="J9" s="40">
        <f t="shared" si="4"/>
        <v>0.01</v>
      </c>
      <c r="K9" s="41">
        <f t="shared" si="5"/>
        <v>2.1129060790240684E-2</v>
      </c>
      <c r="L9" s="24">
        <v>1</v>
      </c>
      <c r="M9" s="27">
        <v>0</v>
      </c>
      <c r="N9" s="27">
        <v>0</v>
      </c>
      <c r="O9" s="27">
        <v>0</v>
      </c>
      <c r="P9" s="27">
        <v>0.25</v>
      </c>
      <c r="Q9" s="27">
        <v>0.25</v>
      </c>
      <c r="R9" s="27">
        <v>0.1</v>
      </c>
      <c r="S9" s="27">
        <v>1</v>
      </c>
      <c r="T9" s="27">
        <v>0</v>
      </c>
      <c r="U9" s="27">
        <v>0</v>
      </c>
      <c r="V9" s="27">
        <v>0</v>
      </c>
      <c r="W9" s="27">
        <v>0.25</v>
      </c>
      <c r="X9" s="22">
        <f t="shared" si="6"/>
        <v>-4.6051701859880909</v>
      </c>
      <c r="Y9" s="23" t="str">
        <f t="shared" si="2"/>
        <v>na</v>
      </c>
      <c r="Z9" s="23" t="str">
        <f t="shared" si="2"/>
        <v>na</v>
      </c>
      <c r="AA9" s="23" t="str">
        <f t="shared" si="2"/>
        <v>na</v>
      </c>
      <c r="AB9" s="23">
        <f t="shared" si="2"/>
        <v>-4.6051701859880909</v>
      </c>
      <c r="AC9" s="23">
        <f t="shared" si="2"/>
        <v>-6.1402269146507873</v>
      </c>
      <c r="AD9" s="23">
        <f t="shared" si="2"/>
        <v>-5.476418599553404</v>
      </c>
      <c r="AE9" s="23">
        <f t="shared" si="2"/>
        <v>-4.6051701859880909</v>
      </c>
      <c r="AF9" s="23" t="str">
        <f t="shared" si="2"/>
        <v>na</v>
      </c>
      <c r="AG9" s="23" t="str">
        <f t="shared" si="2"/>
        <v>na</v>
      </c>
      <c r="AH9" s="23" t="str">
        <f t="shared" si="2"/>
        <v>na</v>
      </c>
      <c r="AI9" s="23">
        <f t="shared" si="2"/>
        <v>-2.8782313662425567</v>
      </c>
      <c r="AJ9" s="22">
        <f t="shared" si="7"/>
        <v>4.4643720987768623</v>
      </c>
      <c r="AK9" s="23" t="str">
        <f t="shared" si="3"/>
        <v>na</v>
      </c>
      <c r="AL9" s="23" t="str">
        <f t="shared" si="3"/>
        <v>na</v>
      </c>
      <c r="AM9" s="23" t="str">
        <f t="shared" si="3"/>
        <v>na</v>
      </c>
      <c r="AN9" s="23">
        <f t="shared" si="3"/>
        <v>4.4643720987768623</v>
      </c>
      <c r="AO9" s="23">
        <f t="shared" si="3"/>
        <v>7.936661508936643</v>
      </c>
      <c r="AP9" s="23">
        <f t="shared" si="3"/>
        <v>6.3133852324558069</v>
      </c>
      <c r="AQ9" s="23">
        <f t="shared" si="3"/>
        <v>4.4643720987768623</v>
      </c>
      <c r="AR9" s="23" t="str">
        <f t="shared" si="3"/>
        <v>na</v>
      </c>
      <c r="AS9" s="23" t="str">
        <f t="shared" si="3"/>
        <v>na</v>
      </c>
      <c r="AT9" s="23" t="str">
        <f t="shared" si="3"/>
        <v>na</v>
      </c>
      <c r="AU9" s="25">
        <f t="shared" si="3"/>
        <v>1.7438953510847117</v>
      </c>
    </row>
    <row r="10" spans="1:47" x14ac:dyDescent="0.35">
      <c r="A10" s="32" t="s">
        <v>100</v>
      </c>
      <c r="B10" t="s">
        <v>535</v>
      </c>
      <c r="C10" t="s">
        <v>518</v>
      </c>
      <c r="D10" s="4">
        <v>35</v>
      </c>
      <c r="E10" s="159"/>
      <c r="F10">
        <v>0.995</v>
      </c>
      <c r="G10" s="120">
        <v>35</v>
      </c>
      <c r="H10" s="121">
        <v>0</v>
      </c>
      <c r="I10" s="121">
        <v>0</v>
      </c>
      <c r="J10" s="40">
        <f t="shared" si="4"/>
        <v>0.01</v>
      </c>
      <c r="K10" s="41">
        <f t="shared" si="5"/>
        <v>0.01</v>
      </c>
      <c r="L10" s="24">
        <v>1</v>
      </c>
      <c r="M10" s="27">
        <v>1</v>
      </c>
      <c r="N10" s="27">
        <v>0.25</v>
      </c>
      <c r="O10" s="27">
        <v>1</v>
      </c>
      <c r="P10" s="27">
        <v>0</v>
      </c>
      <c r="Q10" s="27">
        <v>0.125</v>
      </c>
      <c r="R10" s="27">
        <v>0.1</v>
      </c>
      <c r="S10" s="27">
        <v>1</v>
      </c>
      <c r="T10" s="27">
        <v>0</v>
      </c>
      <c r="U10" s="27">
        <v>0</v>
      </c>
      <c r="V10" s="27">
        <v>0</v>
      </c>
      <c r="W10" s="27">
        <v>0</v>
      </c>
      <c r="X10" s="22">
        <f t="shared" si="6"/>
        <v>-4.6051701859880909</v>
      </c>
      <c r="Y10" s="23">
        <f t="shared" si="2"/>
        <v>-6.7865665898771859</v>
      </c>
      <c r="Z10" s="23">
        <f t="shared" si="2"/>
        <v>-2.4797070232243565</v>
      </c>
      <c r="AA10" s="23">
        <f t="shared" si="2"/>
        <v>-5.9421550786943103</v>
      </c>
      <c r="AB10" s="23" t="str">
        <f t="shared" si="2"/>
        <v>na</v>
      </c>
      <c r="AC10" s="23">
        <f t="shared" si="2"/>
        <v>-3.0701134573253936</v>
      </c>
      <c r="AD10" s="23">
        <f t="shared" si="2"/>
        <v>-5.476418599553404</v>
      </c>
      <c r="AE10" s="23">
        <f t="shared" si="2"/>
        <v>-4.6051701859880909</v>
      </c>
      <c r="AF10" s="23" t="str">
        <f t="shared" si="2"/>
        <v>na</v>
      </c>
      <c r="AG10" s="23" t="str">
        <f t="shared" si="2"/>
        <v>na</v>
      </c>
      <c r="AH10" s="23" t="str">
        <f t="shared" si="2"/>
        <v>na</v>
      </c>
      <c r="AI10" s="23" t="str">
        <f t="shared" si="2"/>
        <v>na</v>
      </c>
      <c r="AJ10" s="22">
        <f t="shared" si="7"/>
        <v>1</v>
      </c>
      <c r="AK10" s="23">
        <f t="shared" si="3"/>
        <v>2.1717451523545703</v>
      </c>
      <c r="AL10" s="23">
        <f t="shared" si="3"/>
        <v>0.28994082840236685</v>
      </c>
      <c r="AM10" s="23">
        <f t="shared" si="3"/>
        <v>1.6649323621227887</v>
      </c>
      <c r="AN10" s="23" t="str">
        <f t="shared" si="3"/>
        <v>na</v>
      </c>
      <c r="AO10" s="23">
        <f t="shared" si="3"/>
        <v>0.44444444444444442</v>
      </c>
      <c r="AP10" s="23">
        <f t="shared" si="3"/>
        <v>1.4141709276844403</v>
      </c>
      <c r="AQ10" s="23">
        <f t="shared" si="3"/>
        <v>1</v>
      </c>
      <c r="AR10" s="23" t="str">
        <f t="shared" si="3"/>
        <v>na</v>
      </c>
      <c r="AS10" s="23" t="str">
        <f t="shared" si="3"/>
        <v>na</v>
      </c>
      <c r="AT10" s="23" t="str">
        <f t="shared" si="3"/>
        <v>na</v>
      </c>
      <c r="AU10" s="25" t="str">
        <f t="shared" si="3"/>
        <v>na</v>
      </c>
    </row>
    <row r="11" spans="1:47" x14ac:dyDescent="0.35">
      <c r="A11" s="32" t="s">
        <v>168</v>
      </c>
      <c r="B11" t="s">
        <v>535</v>
      </c>
      <c r="C11" t="s">
        <v>518</v>
      </c>
      <c r="D11" s="4">
        <v>35</v>
      </c>
      <c r="E11" s="159"/>
      <c r="F11">
        <v>0.60099999999999998</v>
      </c>
      <c r="G11" s="120">
        <v>35</v>
      </c>
      <c r="H11" s="121">
        <v>0</v>
      </c>
      <c r="I11" s="121">
        <v>0</v>
      </c>
      <c r="J11" s="40">
        <f t="shared" si="4"/>
        <v>0.01</v>
      </c>
      <c r="K11" s="41">
        <f t="shared" si="5"/>
        <v>0.01</v>
      </c>
      <c r="L11" s="24">
        <v>1</v>
      </c>
      <c r="M11" s="27">
        <v>0.25</v>
      </c>
      <c r="N11" s="27">
        <v>0</v>
      </c>
      <c r="O11" s="27">
        <v>1</v>
      </c>
      <c r="P11" s="27">
        <v>0</v>
      </c>
      <c r="Q11" s="27">
        <v>0.125</v>
      </c>
      <c r="R11" s="27">
        <v>0.1</v>
      </c>
      <c r="S11" s="27">
        <v>1</v>
      </c>
      <c r="T11" s="27">
        <v>1</v>
      </c>
      <c r="U11" s="27">
        <v>0.25</v>
      </c>
      <c r="V11" s="27">
        <v>0</v>
      </c>
      <c r="W11" s="27">
        <v>0.125</v>
      </c>
      <c r="X11" s="22">
        <f t="shared" si="6"/>
        <v>-4.6051701859880909</v>
      </c>
      <c r="Y11" s="23">
        <f t="shared" si="2"/>
        <v>-1.6966416474692965</v>
      </c>
      <c r="Z11" s="23" t="str">
        <f t="shared" si="2"/>
        <v>na</v>
      </c>
      <c r="AA11" s="23">
        <f t="shared" si="2"/>
        <v>-5.9421550786943103</v>
      </c>
      <c r="AB11" s="23" t="str">
        <f t="shared" si="2"/>
        <v>na</v>
      </c>
      <c r="AC11" s="23">
        <f t="shared" si="2"/>
        <v>-3.0701134573253936</v>
      </c>
      <c r="AD11" s="23">
        <f t="shared" si="2"/>
        <v>-5.476418599553404</v>
      </c>
      <c r="AE11" s="23">
        <f t="shared" si="2"/>
        <v>-4.6051701859880909</v>
      </c>
      <c r="AF11" s="23">
        <f t="shared" si="2"/>
        <v>-4.6051701859880909</v>
      </c>
      <c r="AG11" s="23">
        <f t="shared" si="2"/>
        <v>-1.7608003652307405</v>
      </c>
      <c r="AH11" s="23" t="str">
        <f t="shared" si="2"/>
        <v>na</v>
      </c>
      <c r="AI11" s="23">
        <f t="shared" si="2"/>
        <v>-1.4391156831212784</v>
      </c>
      <c r="AJ11" s="22">
        <f t="shared" si="7"/>
        <v>1</v>
      </c>
      <c r="AK11" s="23">
        <f t="shared" si="3"/>
        <v>0.13573407202216065</v>
      </c>
      <c r="AL11" s="23" t="str">
        <f t="shared" si="3"/>
        <v>na</v>
      </c>
      <c r="AM11" s="23">
        <f t="shared" si="3"/>
        <v>1.6649323621227887</v>
      </c>
      <c r="AN11" s="23" t="str">
        <f t="shared" si="3"/>
        <v>na</v>
      </c>
      <c r="AO11" s="23">
        <f t="shared" si="3"/>
        <v>0.44444444444444442</v>
      </c>
      <c r="AP11" s="23">
        <f t="shared" si="3"/>
        <v>1.4141709276844403</v>
      </c>
      <c r="AQ11" s="23">
        <f t="shared" si="3"/>
        <v>1</v>
      </c>
      <c r="AR11" s="23">
        <f t="shared" si="3"/>
        <v>1</v>
      </c>
      <c r="AS11" s="23">
        <f t="shared" si="3"/>
        <v>0.14619377162629757</v>
      </c>
      <c r="AT11" s="23" t="str">
        <f t="shared" si="3"/>
        <v>na</v>
      </c>
      <c r="AU11" s="25">
        <f t="shared" si="3"/>
        <v>9.765625E-2</v>
      </c>
    </row>
    <row r="12" spans="1:47" x14ac:dyDescent="0.35">
      <c r="A12" s="32" t="s">
        <v>102</v>
      </c>
      <c r="B12" t="s">
        <v>535</v>
      </c>
      <c r="C12" t="s">
        <v>518</v>
      </c>
      <c r="D12" s="4">
        <v>35</v>
      </c>
      <c r="E12" s="159"/>
      <c r="F12">
        <v>23.355</v>
      </c>
      <c r="G12" s="120">
        <v>35</v>
      </c>
      <c r="H12" s="121">
        <v>0</v>
      </c>
      <c r="I12" s="121">
        <v>0</v>
      </c>
      <c r="J12" s="40">
        <f t="shared" si="4"/>
        <v>0.01</v>
      </c>
      <c r="K12" s="41">
        <f t="shared" si="5"/>
        <v>0.01</v>
      </c>
      <c r="L12" s="24">
        <v>1</v>
      </c>
      <c r="M12" s="27">
        <v>0.25</v>
      </c>
      <c r="N12" s="27">
        <v>0</v>
      </c>
      <c r="O12" s="27">
        <v>0</v>
      </c>
      <c r="P12" s="27">
        <v>0</v>
      </c>
      <c r="Q12" s="27">
        <v>0.25</v>
      </c>
      <c r="R12" s="27">
        <v>0.05</v>
      </c>
      <c r="S12" s="27">
        <v>1</v>
      </c>
      <c r="T12" s="27">
        <v>0</v>
      </c>
      <c r="U12" s="27">
        <v>1</v>
      </c>
      <c r="V12" s="27">
        <v>0</v>
      </c>
      <c r="W12" s="27">
        <v>1</v>
      </c>
      <c r="X12" s="22">
        <f t="shared" si="6"/>
        <v>-4.6051701859880909</v>
      </c>
      <c r="Y12" s="23">
        <f t="shared" si="2"/>
        <v>-1.6966416474692965</v>
      </c>
      <c r="Z12" s="23" t="str">
        <f t="shared" si="2"/>
        <v>na</v>
      </c>
      <c r="AA12" s="23" t="str">
        <f t="shared" si="2"/>
        <v>na</v>
      </c>
      <c r="AB12" s="23" t="str">
        <f t="shared" si="2"/>
        <v>na</v>
      </c>
      <c r="AC12" s="23">
        <f t="shared" si="2"/>
        <v>-6.1402269146507873</v>
      </c>
      <c r="AD12" s="23">
        <f t="shared" si="2"/>
        <v>-2.738209299776702</v>
      </c>
      <c r="AE12" s="23">
        <f t="shared" si="2"/>
        <v>-4.6051701859880909</v>
      </c>
      <c r="AF12" s="23" t="str">
        <f t="shared" si="2"/>
        <v>na</v>
      </c>
      <c r="AG12" s="23">
        <f t="shared" si="2"/>
        <v>-7.0432014609229618</v>
      </c>
      <c r="AH12" s="23" t="str">
        <f t="shared" si="2"/>
        <v>na</v>
      </c>
      <c r="AI12" s="23">
        <f t="shared" si="2"/>
        <v>-11.512925464970227</v>
      </c>
      <c r="AJ12" s="22">
        <f t="shared" si="7"/>
        <v>1</v>
      </c>
      <c r="AK12" s="23">
        <f t="shared" si="3"/>
        <v>0.13573407202216065</v>
      </c>
      <c r="AL12" s="23" t="str">
        <f t="shared" si="3"/>
        <v>na</v>
      </c>
      <c r="AM12" s="23" t="str">
        <f t="shared" si="3"/>
        <v>na</v>
      </c>
      <c r="AN12" s="23" t="str">
        <f t="shared" si="3"/>
        <v>na</v>
      </c>
      <c r="AO12" s="23">
        <f t="shared" si="3"/>
        <v>1.7777777777777777</v>
      </c>
      <c r="AP12" s="23">
        <f t="shared" si="3"/>
        <v>0.35354273192111008</v>
      </c>
      <c r="AQ12" s="23">
        <f t="shared" si="3"/>
        <v>1</v>
      </c>
      <c r="AR12" s="23" t="str">
        <f t="shared" si="3"/>
        <v>na</v>
      </c>
      <c r="AS12" s="23">
        <f t="shared" si="3"/>
        <v>2.3391003460207611</v>
      </c>
      <c r="AT12" s="23" t="str">
        <f t="shared" si="3"/>
        <v>na</v>
      </c>
      <c r="AU12" s="25">
        <f t="shared" si="3"/>
        <v>6.25</v>
      </c>
    </row>
    <row r="13" spans="1:47" x14ac:dyDescent="0.35">
      <c r="A13" s="32" t="s">
        <v>103</v>
      </c>
      <c r="B13" t="s">
        <v>535</v>
      </c>
      <c r="C13" t="s">
        <v>518</v>
      </c>
      <c r="D13" s="4">
        <v>35</v>
      </c>
      <c r="E13" s="159"/>
      <c r="F13">
        <v>578.07299999999998</v>
      </c>
      <c r="G13" s="120">
        <v>35</v>
      </c>
      <c r="H13" s="121">
        <v>245.10891428571429</v>
      </c>
      <c r="I13" s="121">
        <v>539.18191797205327</v>
      </c>
      <c r="J13" s="40">
        <f t="shared" si="4"/>
        <v>0.424010314070566</v>
      </c>
      <c r="K13" s="41">
        <f t="shared" si="5"/>
        <v>0.93272288789141389</v>
      </c>
      <c r="L13" s="24">
        <v>1</v>
      </c>
      <c r="M13" s="27">
        <v>0</v>
      </c>
      <c r="N13" s="27">
        <v>0</v>
      </c>
      <c r="O13" s="27">
        <v>0</v>
      </c>
      <c r="P13" s="27">
        <v>0</v>
      </c>
      <c r="Q13" s="27">
        <v>0.375</v>
      </c>
      <c r="R13" s="27">
        <v>0.1</v>
      </c>
      <c r="S13" s="27">
        <v>1</v>
      </c>
      <c r="T13" s="27">
        <v>0</v>
      </c>
      <c r="U13" s="27">
        <v>0</v>
      </c>
      <c r="V13" s="27">
        <v>0</v>
      </c>
      <c r="W13" s="27">
        <v>0</v>
      </c>
      <c r="X13" s="22">
        <f t="shared" si="6"/>
        <v>-0.8579974984079155</v>
      </c>
      <c r="Y13" s="23" t="str">
        <f t="shared" si="2"/>
        <v>na</v>
      </c>
      <c r="Z13" s="23" t="str">
        <f t="shared" si="2"/>
        <v>na</v>
      </c>
      <c r="AA13" s="23" t="str">
        <f t="shared" si="2"/>
        <v>na</v>
      </c>
      <c r="AB13" s="23" t="str">
        <f t="shared" si="2"/>
        <v>na</v>
      </c>
      <c r="AC13" s="23">
        <f t="shared" si="2"/>
        <v>-1.715994996815831</v>
      </c>
      <c r="AD13" s="23">
        <f t="shared" si="2"/>
        <v>-1.0203213494580614</v>
      </c>
      <c r="AE13" s="23">
        <f t="shared" si="2"/>
        <v>-0.8579974984079155</v>
      </c>
      <c r="AF13" s="23" t="str">
        <f t="shared" si="2"/>
        <v>na</v>
      </c>
      <c r="AG13" s="23" t="str">
        <f t="shared" si="2"/>
        <v>na</v>
      </c>
      <c r="AH13" s="23" t="str">
        <f t="shared" si="2"/>
        <v>na</v>
      </c>
      <c r="AI13" s="23" t="str">
        <f t="shared" si="2"/>
        <v>na</v>
      </c>
      <c r="AJ13" s="22">
        <f t="shared" si="7"/>
        <v>4.8389643884246327</v>
      </c>
      <c r="AK13" s="23" t="str">
        <f t="shared" si="3"/>
        <v>na</v>
      </c>
      <c r="AL13" s="23" t="str">
        <f t="shared" si="3"/>
        <v>na</v>
      </c>
      <c r="AM13" s="23" t="str">
        <f t="shared" si="3"/>
        <v>na</v>
      </c>
      <c r="AN13" s="23" t="str">
        <f t="shared" si="3"/>
        <v>na</v>
      </c>
      <c r="AO13" s="23">
        <f t="shared" si="3"/>
        <v>19.355857553698531</v>
      </c>
      <c r="AP13" s="23">
        <f t="shared" si="3"/>
        <v>6.8431227582104333</v>
      </c>
      <c r="AQ13" s="23">
        <f t="shared" si="3"/>
        <v>4.8389643884246327</v>
      </c>
      <c r="AR13" s="23" t="str">
        <f t="shared" si="3"/>
        <v>na</v>
      </c>
      <c r="AS13" s="23" t="str">
        <f t="shared" si="3"/>
        <v>na</v>
      </c>
      <c r="AT13" s="23" t="str">
        <f t="shared" si="3"/>
        <v>na</v>
      </c>
      <c r="AU13" s="25" t="str">
        <f t="shared" si="3"/>
        <v>na</v>
      </c>
    </row>
    <row r="14" spans="1:47" x14ac:dyDescent="0.35">
      <c r="A14" s="32" t="s">
        <v>151</v>
      </c>
      <c r="B14" t="s">
        <v>535</v>
      </c>
      <c r="C14" t="s">
        <v>518</v>
      </c>
      <c r="D14" s="4">
        <v>35</v>
      </c>
      <c r="E14" s="159"/>
      <c r="F14">
        <v>1291.99</v>
      </c>
      <c r="G14" s="120">
        <v>35</v>
      </c>
      <c r="H14" s="121">
        <v>7.7519428571428568</v>
      </c>
      <c r="I14" s="121">
        <v>35.755229437304486</v>
      </c>
      <c r="J14" s="40">
        <f t="shared" si="4"/>
        <v>0.01</v>
      </c>
      <c r="K14" s="41">
        <f t="shared" si="5"/>
        <v>2.7674540389093172E-2</v>
      </c>
      <c r="L14" s="24">
        <v>1</v>
      </c>
      <c r="M14" s="27">
        <v>0.25</v>
      </c>
      <c r="N14" s="27">
        <v>0</v>
      </c>
      <c r="O14" s="27">
        <v>0.25</v>
      </c>
      <c r="P14" s="27">
        <v>0.25</v>
      </c>
      <c r="Q14" s="27">
        <v>0.25</v>
      </c>
      <c r="R14" s="27">
        <v>0.05</v>
      </c>
      <c r="S14" s="27">
        <v>1</v>
      </c>
      <c r="T14" s="27">
        <v>1</v>
      </c>
      <c r="U14" s="27">
        <v>1</v>
      </c>
      <c r="V14" s="27">
        <v>1</v>
      </c>
      <c r="W14" s="27">
        <v>1</v>
      </c>
      <c r="X14" s="22">
        <f t="shared" si="6"/>
        <v>-4.6051701859880909</v>
      </c>
      <c r="Y14" s="23">
        <f t="shared" si="2"/>
        <v>-1.6966416474692965</v>
      </c>
      <c r="Z14" s="23" t="str">
        <f t="shared" si="2"/>
        <v>na</v>
      </c>
      <c r="AA14" s="23">
        <f t="shared" si="2"/>
        <v>-1.4855387696735776</v>
      </c>
      <c r="AB14" s="23">
        <f t="shared" si="2"/>
        <v>-4.6051701859880909</v>
      </c>
      <c r="AC14" s="23">
        <f t="shared" si="2"/>
        <v>-6.1402269146507873</v>
      </c>
      <c r="AD14" s="23">
        <f t="shared" si="2"/>
        <v>-2.738209299776702</v>
      </c>
      <c r="AE14" s="23">
        <f t="shared" si="2"/>
        <v>-4.6051701859880909</v>
      </c>
      <c r="AF14" s="23">
        <f t="shared" si="2"/>
        <v>-4.6051701859880909</v>
      </c>
      <c r="AG14" s="23">
        <f t="shared" si="2"/>
        <v>-7.0432014609229618</v>
      </c>
      <c r="AH14" s="23">
        <f t="shared" si="2"/>
        <v>-6.5788145514115586</v>
      </c>
      <c r="AI14" s="23">
        <f t="shared" si="2"/>
        <v>-11.512925464970227</v>
      </c>
      <c r="AJ14" s="22">
        <f t="shared" si="7"/>
        <v>7.6588018574754919</v>
      </c>
      <c r="AK14" s="23">
        <f t="shared" si="3"/>
        <v>1.0395603629260362</v>
      </c>
      <c r="AL14" s="23" t="str">
        <f t="shared" si="3"/>
        <v>na</v>
      </c>
      <c r="AM14" s="23">
        <f t="shared" si="3"/>
        <v>0.79696169172481701</v>
      </c>
      <c r="AN14" s="23">
        <f t="shared" si="3"/>
        <v>7.6588018574754919</v>
      </c>
      <c r="AO14" s="23">
        <f t="shared" si="3"/>
        <v>13.615647746623095</v>
      </c>
      <c r="AP14" s="23">
        <f t="shared" si="3"/>
        <v>2.7077137319343576</v>
      </c>
      <c r="AQ14" s="23">
        <f t="shared" si="3"/>
        <v>7.6588018574754919</v>
      </c>
      <c r="AR14" s="23">
        <f t="shared" si="3"/>
        <v>7.6588018574754919</v>
      </c>
      <c r="AS14" s="23">
        <f t="shared" si="3"/>
        <v>17.91470607492537</v>
      </c>
      <c r="AT14" s="23">
        <f t="shared" si="3"/>
        <v>15.630207872398962</v>
      </c>
      <c r="AU14" s="25">
        <f t="shared" si="3"/>
        <v>47.867511609221822</v>
      </c>
    </row>
    <row r="15" spans="1:47" x14ac:dyDescent="0.35">
      <c r="A15" s="32" t="s">
        <v>53</v>
      </c>
      <c r="B15" t="s">
        <v>536</v>
      </c>
      <c r="C15" t="s">
        <v>518</v>
      </c>
      <c r="D15" s="4">
        <v>12</v>
      </c>
      <c r="E15" s="159"/>
      <c r="F15">
        <v>6.2539999999999996</v>
      </c>
      <c r="G15" s="123">
        <v>12</v>
      </c>
      <c r="H15" s="124">
        <v>1.072583333333333</v>
      </c>
      <c r="I15" s="124">
        <v>1.8319187386867124</v>
      </c>
      <c r="J15" s="40">
        <f t="shared" si="4"/>
        <v>0.17150357104786265</v>
      </c>
      <c r="K15" s="41">
        <f t="shared" si="5"/>
        <v>0.29291952969087187</v>
      </c>
      <c r="L15" s="24">
        <v>1</v>
      </c>
      <c r="M15" s="27">
        <v>0</v>
      </c>
      <c r="N15" s="27">
        <v>0</v>
      </c>
      <c r="O15" s="27">
        <v>0</v>
      </c>
      <c r="P15" s="27">
        <v>0</v>
      </c>
      <c r="Q15" s="27">
        <v>0.25</v>
      </c>
      <c r="R15" s="27">
        <v>0.05</v>
      </c>
      <c r="S15" s="27">
        <v>1</v>
      </c>
      <c r="T15" s="27">
        <v>0</v>
      </c>
      <c r="U15" s="27">
        <v>1</v>
      </c>
      <c r="V15" s="27">
        <v>0</v>
      </c>
      <c r="W15" s="27">
        <v>0.25</v>
      </c>
      <c r="X15" s="22">
        <f t="shared" si="6"/>
        <v>-1.7631511901564094</v>
      </c>
      <c r="Y15" s="23" t="str">
        <f t="shared" si="2"/>
        <v>na</v>
      </c>
      <c r="Z15" s="23" t="str">
        <f t="shared" si="2"/>
        <v>na</v>
      </c>
      <c r="AA15" s="23" t="str">
        <f t="shared" si="2"/>
        <v>na</v>
      </c>
      <c r="AB15" s="23" t="str">
        <f t="shared" si="2"/>
        <v>na</v>
      </c>
      <c r="AC15" s="23">
        <f t="shared" si="2"/>
        <v>-2.3508682535418792</v>
      </c>
      <c r="AD15" s="23">
        <f t="shared" si="2"/>
        <v>-1.0483601671200269</v>
      </c>
      <c r="AE15" s="23">
        <f t="shared" si="2"/>
        <v>-1.7631511901564094</v>
      </c>
      <c r="AF15" s="23" t="str">
        <f t="shared" si="2"/>
        <v>na</v>
      </c>
      <c r="AG15" s="23">
        <f t="shared" si="2"/>
        <v>-2.6965841731803906</v>
      </c>
      <c r="AH15" s="23" t="str">
        <f t="shared" si="2"/>
        <v>na</v>
      </c>
      <c r="AI15" s="23">
        <f t="shared" si="2"/>
        <v>-1.101969493847756</v>
      </c>
      <c r="AJ15" s="22">
        <f t="shared" si="7"/>
        <v>2.9170933124374048</v>
      </c>
      <c r="AK15" s="23" t="str">
        <f t="shared" si="3"/>
        <v>na</v>
      </c>
      <c r="AL15" s="23" t="str">
        <f t="shared" si="3"/>
        <v>na</v>
      </c>
      <c r="AM15" s="23" t="str">
        <f t="shared" si="3"/>
        <v>na</v>
      </c>
      <c r="AN15" s="23" t="str">
        <f t="shared" si="3"/>
        <v>na</v>
      </c>
      <c r="AO15" s="23">
        <f t="shared" si="3"/>
        <v>5.185943666555386</v>
      </c>
      <c r="AP15" s="23">
        <f t="shared" si="3"/>
        <v>1.0313171389479203</v>
      </c>
      <c r="AQ15" s="23">
        <f t="shared" si="3"/>
        <v>2.9170933124374048</v>
      </c>
      <c r="AR15" s="23" t="str">
        <f t="shared" si="3"/>
        <v>na</v>
      </c>
      <c r="AS15" s="23">
        <f t="shared" si="3"/>
        <v>6.8233739764971819</v>
      </c>
      <c r="AT15" s="23" t="str">
        <f t="shared" si="3"/>
        <v>na</v>
      </c>
      <c r="AU15" s="25">
        <f t="shared" si="3"/>
        <v>1.1394895751708614</v>
      </c>
    </row>
    <row r="16" spans="1:47" x14ac:dyDescent="0.35">
      <c r="A16" s="32" t="s">
        <v>169</v>
      </c>
      <c r="B16" t="s">
        <v>535</v>
      </c>
      <c r="C16" t="s">
        <v>518</v>
      </c>
      <c r="D16" s="4">
        <v>35</v>
      </c>
      <c r="E16" s="159"/>
      <c r="F16">
        <v>1.107</v>
      </c>
      <c r="G16" s="120">
        <v>35</v>
      </c>
      <c r="H16" s="121">
        <v>1.1074285714285714</v>
      </c>
      <c r="I16" s="121">
        <v>4.8255084114082143</v>
      </c>
      <c r="J16" s="40">
        <f t="shared" si="4"/>
        <v>1.0003871467286101</v>
      </c>
      <c r="K16" s="41">
        <f t="shared" si="5"/>
        <v>4.3590861891673116</v>
      </c>
      <c r="L16" s="24">
        <v>1</v>
      </c>
      <c r="M16" s="27">
        <v>0</v>
      </c>
      <c r="N16" s="27">
        <v>0.25</v>
      </c>
      <c r="O16" s="27">
        <v>1</v>
      </c>
      <c r="P16" s="27">
        <v>0</v>
      </c>
      <c r="Q16" s="27">
        <v>0.125</v>
      </c>
      <c r="R16" s="27">
        <v>0.05</v>
      </c>
      <c r="S16" s="27">
        <v>1</v>
      </c>
      <c r="T16" s="27">
        <v>0</v>
      </c>
      <c r="U16" s="27">
        <v>0</v>
      </c>
      <c r="V16" s="27">
        <v>0</v>
      </c>
      <c r="W16" s="27">
        <v>0</v>
      </c>
      <c r="X16" s="22">
        <f t="shared" si="6"/>
        <v>3.8707180665189958E-4</v>
      </c>
      <c r="Y16" s="23" t="str">
        <f t="shared" si="2"/>
        <v>na</v>
      </c>
      <c r="Z16" s="23">
        <f t="shared" si="2"/>
        <v>2.0842328050486899E-4</v>
      </c>
      <c r="AA16" s="23">
        <f t="shared" si="2"/>
        <v>4.9944749245406394E-4</v>
      </c>
      <c r="AB16" s="23" t="str">
        <f t="shared" si="2"/>
        <v>na</v>
      </c>
      <c r="AC16" s="23">
        <f t="shared" si="2"/>
        <v>2.5804787110126639E-4</v>
      </c>
      <c r="AD16" s="23">
        <f t="shared" si="2"/>
        <v>2.3015080395518347E-4</v>
      </c>
      <c r="AE16" s="23">
        <f t="shared" si="2"/>
        <v>3.8707180665189958E-4</v>
      </c>
      <c r="AF16" s="23" t="str">
        <f t="shared" si="2"/>
        <v>na</v>
      </c>
      <c r="AG16" s="23" t="str">
        <f t="shared" si="2"/>
        <v>na</v>
      </c>
      <c r="AH16" s="23" t="str">
        <f t="shared" si="2"/>
        <v>na</v>
      </c>
      <c r="AI16" s="23" t="str">
        <f t="shared" si="2"/>
        <v>na</v>
      </c>
      <c r="AJ16" s="22">
        <f t="shared" si="7"/>
        <v>18.986928104575163</v>
      </c>
      <c r="AK16" s="23" t="str">
        <f t="shared" si="3"/>
        <v>na</v>
      </c>
      <c r="AL16" s="23">
        <f t="shared" si="3"/>
        <v>5.505085663456704</v>
      </c>
      <c r="AM16" s="23">
        <f t="shared" si="3"/>
        <v>31.611951058605893</v>
      </c>
      <c r="AN16" s="23" t="str">
        <f t="shared" si="3"/>
        <v>na</v>
      </c>
      <c r="AO16" s="23">
        <f t="shared" si="3"/>
        <v>8.4386347131445163</v>
      </c>
      <c r="AP16" s="23">
        <f t="shared" si="3"/>
        <v>6.7126904328812076</v>
      </c>
      <c r="AQ16" s="23">
        <f t="shared" si="3"/>
        <v>18.986928104575163</v>
      </c>
      <c r="AR16" s="23" t="str">
        <f t="shared" si="3"/>
        <v>na</v>
      </c>
      <c r="AS16" s="23" t="str">
        <f t="shared" si="3"/>
        <v>na</v>
      </c>
      <c r="AT16" s="23" t="str">
        <f t="shared" si="3"/>
        <v>na</v>
      </c>
      <c r="AU16" s="25" t="str">
        <f t="shared" si="3"/>
        <v>na</v>
      </c>
    </row>
    <row r="17" spans="1:47" x14ac:dyDescent="0.35">
      <c r="A17" s="32" t="s">
        <v>170</v>
      </c>
      <c r="B17" t="s">
        <v>535</v>
      </c>
      <c r="C17" t="s">
        <v>518</v>
      </c>
      <c r="D17" s="4">
        <v>35</v>
      </c>
      <c r="E17" s="159"/>
      <c r="F17">
        <v>2.0670000000000002</v>
      </c>
      <c r="G17" s="120">
        <v>35</v>
      </c>
      <c r="H17" s="121">
        <v>0.36914285714285716</v>
      </c>
      <c r="I17" s="121">
        <v>2.1838785942184868</v>
      </c>
      <c r="J17" s="40">
        <f t="shared" si="4"/>
        <v>0.17858870689059367</v>
      </c>
      <c r="K17" s="41">
        <f t="shared" si="5"/>
        <v>1.0565450383253443</v>
      </c>
      <c r="L17" s="24">
        <v>1</v>
      </c>
      <c r="M17" s="27">
        <v>1</v>
      </c>
      <c r="N17" s="27">
        <v>1</v>
      </c>
      <c r="O17" s="27">
        <v>0</v>
      </c>
      <c r="P17" s="27">
        <v>0</v>
      </c>
      <c r="Q17" s="27">
        <v>0.25</v>
      </c>
      <c r="R17" s="27">
        <v>0.15</v>
      </c>
      <c r="S17" s="27">
        <v>1</v>
      </c>
      <c r="T17" s="27">
        <v>1</v>
      </c>
      <c r="U17" s="27">
        <v>0</v>
      </c>
      <c r="V17" s="27">
        <v>0.25</v>
      </c>
      <c r="W17" s="27">
        <v>1</v>
      </c>
      <c r="X17" s="22">
        <f t="shared" si="6"/>
        <v>-1.7226698438345891</v>
      </c>
      <c r="Y17" s="23">
        <f t="shared" si="2"/>
        <v>-2.5386713488088679</v>
      </c>
      <c r="Z17" s="23">
        <f t="shared" si="2"/>
        <v>-3.7103658174898841</v>
      </c>
      <c r="AA17" s="23" t="str">
        <f t="shared" si="2"/>
        <v>na</v>
      </c>
      <c r="AB17" s="23" t="str">
        <f t="shared" si="2"/>
        <v>na</v>
      </c>
      <c r="AC17" s="23">
        <f t="shared" si="2"/>
        <v>-2.2968931251127853</v>
      </c>
      <c r="AD17" s="23">
        <f t="shared" si="2"/>
        <v>-3.0728705322454819</v>
      </c>
      <c r="AE17" s="23">
        <f t="shared" si="2"/>
        <v>-1.7226698438345891</v>
      </c>
      <c r="AF17" s="23">
        <f t="shared" si="2"/>
        <v>-1.7226698438345891</v>
      </c>
      <c r="AG17" s="23" t="str">
        <f t="shared" si="2"/>
        <v>na</v>
      </c>
      <c r="AH17" s="23">
        <f t="shared" si="2"/>
        <v>-0.61523922994092473</v>
      </c>
      <c r="AI17" s="23">
        <f t="shared" si="2"/>
        <v>-4.306674609586473</v>
      </c>
      <c r="AJ17" s="22">
        <f t="shared" si="7"/>
        <v>35</v>
      </c>
      <c r="AK17" s="23">
        <f t="shared" si="3"/>
        <v>76.011080332409961</v>
      </c>
      <c r="AL17" s="23">
        <f t="shared" si="3"/>
        <v>162.36686390532543</v>
      </c>
      <c r="AM17" s="23" t="str">
        <f t="shared" si="3"/>
        <v>na</v>
      </c>
      <c r="AN17" s="23" t="str">
        <f t="shared" si="3"/>
        <v>na</v>
      </c>
      <c r="AO17" s="23">
        <f t="shared" si="3"/>
        <v>62.222222222222221</v>
      </c>
      <c r="AP17" s="23">
        <f t="shared" si="3"/>
        <v>111.36596055514966</v>
      </c>
      <c r="AQ17" s="23">
        <f t="shared" si="3"/>
        <v>35</v>
      </c>
      <c r="AR17" s="23">
        <f t="shared" si="3"/>
        <v>35</v>
      </c>
      <c r="AS17" s="23" t="str">
        <f t="shared" si="3"/>
        <v>na</v>
      </c>
      <c r="AT17" s="23">
        <f t="shared" si="3"/>
        <v>4.4642857142857144</v>
      </c>
      <c r="AU17" s="25">
        <f t="shared" si="3"/>
        <v>218.75</v>
      </c>
    </row>
    <row r="18" spans="1:47" x14ac:dyDescent="0.35">
      <c r="A18" s="32" t="s">
        <v>106</v>
      </c>
      <c r="B18" t="s">
        <v>535</v>
      </c>
      <c r="C18" t="s">
        <v>518</v>
      </c>
      <c r="D18" s="4">
        <v>35</v>
      </c>
      <c r="E18" s="159"/>
      <c r="F18">
        <v>228.941</v>
      </c>
      <c r="G18" s="120">
        <v>35</v>
      </c>
      <c r="H18" s="121">
        <v>212.93451428571427</v>
      </c>
      <c r="I18" s="121">
        <v>557.78229722058131</v>
      </c>
      <c r="J18" s="40">
        <f t="shared" si="4"/>
        <v>0.93008466935024425</v>
      </c>
      <c r="K18" s="41">
        <f t="shared" si="5"/>
        <v>2.4363582635726293</v>
      </c>
      <c r="L18" s="24">
        <v>1</v>
      </c>
      <c r="M18" s="27">
        <v>0</v>
      </c>
      <c r="N18" s="27">
        <v>0</v>
      </c>
      <c r="O18" s="27">
        <v>0</v>
      </c>
      <c r="P18" s="27">
        <v>0</v>
      </c>
      <c r="Q18" s="27">
        <v>0.25</v>
      </c>
      <c r="R18" s="27">
        <v>0.05</v>
      </c>
      <c r="S18" s="27">
        <v>1</v>
      </c>
      <c r="T18" s="27">
        <v>0</v>
      </c>
      <c r="U18" s="27">
        <v>0</v>
      </c>
      <c r="V18" s="27">
        <v>1</v>
      </c>
      <c r="W18" s="27">
        <v>1</v>
      </c>
      <c r="X18" s="22">
        <f t="shared" si="6"/>
        <v>-7.2479654666844612E-2</v>
      </c>
      <c r="Y18" s="23" t="str">
        <f t="shared" si="2"/>
        <v>na</v>
      </c>
      <c r="Z18" s="23" t="str">
        <f t="shared" si="2"/>
        <v>na</v>
      </c>
      <c r="AA18" s="23" t="str">
        <f t="shared" si="2"/>
        <v>na</v>
      </c>
      <c r="AB18" s="23" t="str">
        <f t="shared" si="2"/>
        <v>na</v>
      </c>
      <c r="AC18" s="23">
        <f t="shared" si="2"/>
        <v>-9.6639539555792811E-2</v>
      </c>
      <c r="AD18" s="23">
        <f t="shared" si="2"/>
        <v>-4.3096010882988672E-2</v>
      </c>
      <c r="AE18" s="23">
        <f t="shared" si="2"/>
        <v>-7.2479654666844612E-2</v>
      </c>
      <c r="AF18" s="23" t="str">
        <f t="shared" si="2"/>
        <v>na</v>
      </c>
      <c r="AG18" s="23" t="str">
        <f t="shared" si="2"/>
        <v>na</v>
      </c>
      <c r="AH18" s="23">
        <f t="shared" si="2"/>
        <v>-0.10354236380977802</v>
      </c>
      <c r="AI18" s="23">
        <f t="shared" si="2"/>
        <v>-0.18119913666711152</v>
      </c>
      <c r="AJ18" s="22">
        <f t="shared" si="7"/>
        <v>6.8617885426952956</v>
      </c>
      <c r="AK18" s="23" t="str">
        <f t="shared" si="3"/>
        <v>na</v>
      </c>
      <c r="AL18" s="23" t="str">
        <f t="shared" si="3"/>
        <v>na</v>
      </c>
      <c r="AM18" s="23" t="str">
        <f t="shared" si="3"/>
        <v>na</v>
      </c>
      <c r="AN18" s="23" t="str">
        <f t="shared" si="3"/>
        <v>na</v>
      </c>
      <c r="AO18" s="23">
        <f t="shared" si="3"/>
        <v>12.198735187013858</v>
      </c>
      <c r="AP18" s="23">
        <f t="shared" si="3"/>
        <v>2.4259354672494671</v>
      </c>
      <c r="AQ18" s="23">
        <f t="shared" si="3"/>
        <v>6.8617885426952956</v>
      </c>
      <c r="AR18" s="23" t="str">
        <f t="shared" si="3"/>
        <v>na</v>
      </c>
      <c r="AS18" s="23" t="str">
        <f t="shared" si="3"/>
        <v>na</v>
      </c>
      <c r="AT18" s="23">
        <f t="shared" si="3"/>
        <v>14.003650087133257</v>
      </c>
      <c r="AU18" s="25">
        <f t="shared" si="3"/>
        <v>42.886178391845597</v>
      </c>
    </row>
    <row r="19" spans="1:47" x14ac:dyDescent="0.35">
      <c r="A19" s="32" t="s">
        <v>171</v>
      </c>
      <c r="B19" t="s">
        <v>535</v>
      </c>
      <c r="C19" t="s">
        <v>518</v>
      </c>
      <c r="D19" s="4">
        <v>35</v>
      </c>
      <c r="E19" s="159"/>
      <c r="F19">
        <v>0.995</v>
      </c>
      <c r="G19" s="120">
        <v>35</v>
      </c>
      <c r="H19" s="121">
        <v>0</v>
      </c>
      <c r="I19" s="121">
        <v>0</v>
      </c>
      <c r="J19" s="40">
        <f t="shared" si="4"/>
        <v>0.01</v>
      </c>
      <c r="K19" s="41">
        <f t="shared" si="5"/>
        <v>0.01</v>
      </c>
      <c r="L19" s="24">
        <v>1</v>
      </c>
      <c r="M19" s="27">
        <v>1</v>
      </c>
      <c r="N19" s="27">
        <v>0.25</v>
      </c>
      <c r="O19" s="27">
        <v>1</v>
      </c>
      <c r="P19" s="27">
        <v>0</v>
      </c>
      <c r="Q19" s="27">
        <v>0.125</v>
      </c>
      <c r="R19" s="27">
        <v>0.1</v>
      </c>
      <c r="S19" s="27">
        <v>1</v>
      </c>
      <c r="T19" s="27">
        <v>0</v>
      </c>
      <c r="U19" s="27">
        <v>0.25</v>
      </c>
      <c r="V19" s="27">
        <v>0</v>
      </c>
      <c r="W19" s="27">
        <v>0.125</v>
      </c>
      <c r="X19" s="22">
        <f t="shared" si="6"/>
        <v>-4.6051701859880909</v>
      </c>
      <c r="Y19" s="23">
        <f t="shared" si="2"/>
        <v>-6.7865665898771859</v>
      </c>
      <c r="Z19" s="23">
        <f t="shared" si="2"/>
        <v>-2.4797070232243565</v>
      </c>
      <c r="AA19" s="23">
        <f t="shared" si="2"/>
        <v>-5.9421550786943103</v>
      </c>
      <c r="AB19" s="23" t="str">
        <f t="shared" si="2"/>
        <v>na</v>
      </c>
      <c r="AC19" s="23">
        <f t="shared" si="2"/>
        <v>-3.0701134573253936</v>
      </c>
      <c r="AD19" s="23">
        <f t="shared" si="2"/>
        <v>-5.476418599553404</v>
      </c>
      <c r="AE19" s="23">
        <f t="shared" si="2"/>
        <v>-4.6051701859880909</v>
      </c>
      <c r="AF19" s="23" t="str">
        <f t="shared" si="2"/>
        <v>na</v>
      </c>
      <c r="AG19" s="23">
        <f t="shared" si="2"/>
        <v>-1.7608003652307405</v>
      </c>
      <c r="AH19" s="23" t="str">
        <f t="shared" si="2"/>
        <v>na</v>
      </c>
      <c r="AI19" s="23">
        <f t="shared" si="2"/>
        <v>-1.4391156831212784</v>
      </c>
      <c r="AJ19" s="22">
        <f t="shared" si="7"/>
        <v>1</v>
      </c>
      <c r="AK19" s="23">
        <f t="shared" si="3"/>
        <v>2.1717451523545703</v>
      </c>
      <c r="AL19" s="23">
        <f t="shared" si="3"/>
        <v>0.28994082840236685</v>
      </c>
      <c r="AM19" s="23">
        <f t="shared" si="3"/>
        <v>1.6649323621227887</v>
      </c>
      <c r="AN19" s="23" t="str">
        <f t="shared" si="3"/>
        <v>na</v>
      </c>
      <c r="AO19" s="23">
        <f t="shared" si="3"/>
        <v>0.44444444444444442</v>
      </c>
      <c r="AP19" s="23">
        <f t="shared" si="3"/>
        <v>1.4141709276844403</v>
      </c>
      <c r="AQ19" s="23">
        <f t="shared" si="3"/>
        <v>1</v>
      </c>
      <c r="AR19" s="23" t="str">
        <f t="shared" si="3"/>
        <v>na</v>
      </c>
      <c r="AS19" s="23">
        <f t="shared" si="3"/>
        <v>0.14619377162629757</v>
      </c>
      <c r="AT19" s="23" t="str">
        <f t="shared" si="3"/>
        <v>na</v>
      </c>
      <c r="AU19" s="25">
        <f t="shared" si="3"/>
        <v>9.765625E-2</v>
      </c>
    </row>
    <row r="20" spans="1:47" x14ac:dyDescent="0.35">
      <c r="A20" s="32" t="s">
        <v>47</v>
      </c>
      <c r="B20" t="s">
        <v>535</v>
      </c>
      <c r="C20" t="s">
        <v>518</v>
      </c>
      <c r="D20" s="4">
        <v>35</v>
      </c>
      <c r="E20" s="159"/>
      <c r="F20">
        <v>104.91</v>
      </c>
      <c r="G20" s="120">
        <v>35</v>
      </c>
      <c r="H20" s="121">
        <v>0</v>
      </c>
      <c r="I20" s="121">
        <v>0</v>
      </c>
      <c r="J20" s="40">
        <f t="shared" si="4"/>
        <v>0.01</v>
      </c>
      <c r="K20" s="41">
        <f t="shared" si="5"/>
        <v>0.01</v>
      </c>
      <c r="L20" s="4">
        <v>0</v>
      </c>
      <c r="M20">
        <v>0</v>
      </c>
      <c r="N20">
        <v>0</v>
      </c>
      <c r="O20">
        <v>0</v>
      </c>
      <c r="P20">
        <v>0.25</v>
      </c>
      <c r="Q20">
        <v>0.125</v>
      </c>
      <c r="R20">
        <v>0.05</v>
      </c>
      <c r="S20">
        <v>1</v>
      </c>
      <c r="T20">
        <v>0</v>
      </c>
      <c r="U20">
        <v>1</v>
      </c>
      <c r="V20">
        <v>0</v>
      </c>
      <c r="W20">
        <v>0.125</v>
      </c>
      <c r="X20" s="22" t="str">
        <f t="shared" si="6"/>
        <v>na</v>
      </c>
      <c r="Y20" s="23" t="str">
        <f t="shared" si="2"/>
        <v>na</v>
      </c>
      <c r="Z20" s="23" t="str">
        <f t="shared" si="2"/>
        <v>na</v>
      </c>
      <c r="AA20" s="23" t="str">
        <f t="shared" si="2"/>
        <v>na</v>
      </c>
      <c r="AB20" s="23">
        <f t="shared" si="2"/>
        <v>-4.6051701859880909</v>
      </c>
      <c r="AC20" s="23">
        <f t="shared" si="2"/>
        <v>-3.0701134573253936</v>
      </c>
      <c r="AD20" s="23">
        <f t="shared" si="2"/>
        <v>-2.738209299776702</v>
      </c>
      <c r="AE20" s="23">
        <f t="shared" si="2"/>
        <v>-4.6051701859880909</v>
      </c>
      <c r="AF20" s="23" t="str">
        <f t="shared" si="2"/>
        <v>na</v>
      </c>
      <c r="AG20" s="23">
        <f t="shared" si="2"/>
        <v>-7.0432014609229618</v>
      </c>
      <c r="AH20" s="23" t="str">
        <f t="shared" si="2"/>
        <v>na</v>
      </c>
      <c r="AI20" s="23">
        <f t="shared" si="2"/>
        <v>-1.4391156831212784</v>
      </c>
      <c r="AJ20" s="22" t="str">
        <f t="shared" si="7"/>
        <v>na</v>
      </c>
      <c r="AK20" s="23" t="str">
        <f t="shared" si="3"/>
        <v>na</v>
      </c>
      <c r="AL20" s="23" t="str">
        <f t="shared" si="3"/>
        <v>na</v>
      </c>
      <c r="AM20" s="23" t="str">
        <f t="shared" si="3"/>
        <v>na</v>
      </c>
      <c r="AN20" s="23">
        <f t="shared" si="3"/>
        <v>1</v>
      </c>
      <c r="AO20" s="23">
        <f t="shared" si="3"/>
        <v>0.44444444444444442</v>
      </c>
      <c r="AP20" s="23">
        <f t="shared" si="3"/>
        <v>0.35354273192111008</v>
      </c>
      <c r="AQ20" s="23">
        <f t="shared" si="3"/>
        <v>1</v>
      </c>
      <c r="AR20" s="23" t="str">
        <f t="shared" si="3"/>
        <v>na</v>
      </c>
      <c r="AS20" s="23">
        <f t="shared" si="3"/>
        <v>2.3391003460207611</v>
      </c>
      <c r="AT20" s="23" t="str">
        <f t="shared" si="3"/>
        <v>na</v>
      </c>
      <c r="AU20" s="25">
        <f t="shared" si="3"/>
        <v>9.765625E-2</v>
      </c>
    </row>
    <row r="21" spans="1:47" x14ac:dyDescent="0.35">
      <c r="A21" s="32" t="s">
        <v>172</v>
      </c>
      <c r="B21" t="s">
        <v>535</v>
      </c>
      <c r="C21" t="s">
        <v>518</v>
      </c>
      <c r="D21" s="4">
        <v>35</v>
      </c>
      <c r="E21" s="159"/>
      <c r="F21">
        <v>0.995</v>
      </c>
      <c r="G21" s="120">
        <v>35</v>
      </c>
      <c r="H21" s="121">
        <v>0</v>
      </c>
      <c r="I21" s="121">
        <v>0</v>
      </c>
      <c r="J21" s="40">
        <f t="shared" si="4"/>
        <v>0.01</v>
      </c>
      <c r="K21" s="41">
        <f t="shared" si="5"/>
        <v>0.01</v>
      </c>
      <c r="L21" s="4">
        <v>0</v>
      </c>
      <c r="M21">
        <v>0</v>
      </c>
      <c r="N21">
        <v>1</v>
      </c>
      <c r="O21">
        <v>0</v>
      </c>
      <c r="P21">
        <v>0</v>
      </c>
      <c r="Q21">
        <v>0.125</v>
      </c>
      <c r="R21">
        <v>0.05</v>
      </c>
      <c r="S21">
        <v>1</v>
      </c>
      <c r="T21">
        <v>0</v>
      </c>
      <c r="U21">
        <v>0</v>
      </c>
      <c r="V21">
        <v>0</v>
      </c>
      <c r="W21">
        <v>0</v>
      </c>
      <c r="X21" s="22" t="str">
        <f t="shared" si="6"/>
        <v>na</v>
      </c>
      <c r="Y21" s="23" t="str">
        <f t="shared" ref="Y21:Y26" si="8">IF(M21&gt;0,(M21/M$28)*LN($J21),"na")</f>
        <v>na</v>
      </c>
      <c r="Z21" s="23">
        <f t="shared" ref="Z21:Z26" si="9">IF(N21&gt;0,(N21/N$28)*LN($J21),"na")</f>
        <v>-9.9188280928974262</v>
      </c>
      <c r="AA21" s="23" t="str">
        <f t="shared" ref="AA21:AA26" si="10">IF(O21&gt;0,(O21/O$28)*LN($J21),"na")</f>
        <v>na</v>
      </c>
      <c r="AB21" s="23" t="str">
        <f t="shared" ref="AB21:AB26" si="11">IF(P21&gt;0,(P21/P$28)*LN($J21),"na")</f>
        <v>na</v>
      </c>
      <c r="AC21" s="23">
        <f t="shared" ref="AC21:AC26" si="12">IF(Q21&gt;0,(Q21/Q$28)*LN($J21),"na")</f>
        <v>-3.0701134573253936</v>
      </c>
      <c r="AD21" s="23">
        <f t="shared" ref="AD21:AD26" si="13">IF(R21&gt;0,(R21/R$28)*LN($J21),"na")</f>
        <v>-2.738209299776702</v>
      </c>
      <c r="AE21" s="23">
        <f t="shared" ref="AE21:AE26" si="14">IF(S21&gt;0,(S21/S$28)*LN($J21),"na")</f>
        <v>-4.6051701859880909</v>
      </c>
      <c r="AF21" s="23" t="str">
        <f t="shared" ref="AF21:AF26" si="15">IF(T21&gt;0,(T21/T$28)*LN($J21),"na")</f>
        <v>na</v>
      </c>
      <c r="AG21" s="23" t="str">
        <f t="shared" ref="AG21:AG26" si="16">IF(U21&gt;0,(U21/U$28)*LN($J21),"na")</f>
        <v>na</v>
      </c>
      <c r="AH21" s="23" t="str">
        <f t="shared" ref="AH21:AH26" si="17">IF(V21&gt;0,(V21/V$28)*LN($J21),"na")</f>
        <v>na</v>
      </c>
      <c r="AI21" s="23" t="str">
        <f t="shared" ref="AI21:AI26" si="18">IF(W21&gt;0,(W21/W$28)*LN($J21),"na")</f>
        <v>na</v>
      </c>
      <c r="AJ21" s="22" t="str">
        <f t="shared" si="7"/>
        <v>na</v>
      </c>
      <c r="AK21" s="23" t="str">
        <f t="shared" ref="AK21:AK26" si="19">IF(M21&gt;0,(((M21/M$28)^2)*($K21^2))/($J21^2),"na")</f>
        <v>na</v>
      </c>
      <c r="AL21" s="23">
        <f t="shared" ref="AL21:AL26" si="20">IF(N21&gt;0,(((N21/N$28)^2)*($K21^2))/($J21^2),"na")</f>
        <v>4.6390532544378695</v>
      </c>
      <c r="AM21" s="23" t="str">
        <f t="shared" ref="AM21:AM26" si="21">IF(O21&gt;0,(((O21/O$28)^2)*($K21^2))/($J21^2),"na")</f>
        <v>na</v>
      </c>
      <c r="AN21" s="23" t="str">
        <f t="shared" ref="AN21:AN26" si="22">IF(P21&gt;0,(((P21/P$28)^2)*($K21^2))/($J21^2),"na")</f>
        <v>na</v>
      </c>
      <c r="AO21" s="23">
        <f t="shared" ref="AO21:AO26" si="23">IF(Q21&gt;0,(((Q21/Q$28)^2)*($K21^2))/($J21^2),"na")</f>
        <v>0.44444444444444442</v>
      </c>
      <c r="AP21" s="23">
        <f t="shared" ref="AP21:AP26" si="24">IF(R21&gt;0,(((R21/R$28)^2)*($K21^2))/($J21^2),"na")</f>
        <v>0.35354273192111008</v>
      </c>
      <c r="AQ21" s="23">
        <f t="shared" ref="AQ21:AQ26" si="25">IF(S21&gt;0,(((S21/S$28)^2)*($K21^2))/($J21^2),"na")</f>
        <v>1</v>
      </c>
      <c r="AR21" s="23" t="str">
        <f t="shared" ref="AR21:AR26" si="26">IF(T21&gt;0,(((T21/T$28)^2)*($K21^2))/($J21^2),"na")</f>
        <v>na</v>
      </c>
      <c r="AS21" s="23" t="str">
        <f t="shared" ref="AS21:AS26" si="27">IF(U21&gt;0,(((U21/U$28)^2)*($K21^2))/($J21^2),"na")</f>
        <v>na</v>
      </c>
      <c r="AT21" s="23" t="str">
        <f t="shared" ref="AT21:AT26" si="28">IF(V21&gt;0,(((V21/V$28)^2)*($K21^2))/($J21^2),"na")</f>
        <v>na</v>
      </c>
      <c r="AU21" s="25" t="str">
        <f t="shared" ref="AU21:AU26" si="29">IF(W21&gt;0,(((W21/W$28)^2)*($K21^2))/($J21^2),"na")</f>
        <v>na</v>
      </c>
    </row>
    <row r="22" spans="1:47" x14ac:dyDescent="0.35">
      <c r="A22" s="32" t="s">
        <v>173</v>
      </c>
      <c r="B22" t="s">
        <v>535</v>
      </c>
      <c r="C22" t="s">
        <v>518</v>
      </c>
      <c r="D22" s="4">
        <v>35</v>
      </c>
      <c r="E22" s="159"/>
      <c r="F22">
        <v>4.43</v>
      </c>
      <c r="G22" s="120">
        <v>35</v>
      </c>
      <c r="H22" s="121">
        <v>4.4296857142857142</v>
      </c>
      <c r="I22" s="121">
        <v>24.057506177015583</v>
      </c>
      <c r="J22" s="40">
        <f t="shared" si="4"/>
        <v>0.99992905514350217</v>
      </c>
      <c r="K22" s="41">
        <f t="shared" si="5"/>
        <v>5.4305883018093866</v>
      </c>
      <c r="L22" s="4">
        <v>0</v>
      </c>
      <c r="M22">
        <v>0</v>
      </c>
      <c r="N22">
        <v>0.25</v>
      </c>
      <c r="O22">
        <v>0</v>
      </c>
      <c r="P22">
        <v>0</v>
      </c>
      <c r="Q22">
        <v>0.125</v>
      </c>
      <c r="R22">
        <v>0.05</v>
      </c>
      <c r="S22">
        <v>1</v>
      </c>
      <c r="T22">
        <v>0</v>
      </c>
      <c r="U22">
        <v>0.25</v>
      </c>
      <c r="V22">
        <v>0</v>
      </c>
      <c r="W22">
        <v>0.125</v>
      </c>
      <c r="X22" s="22" t="str">
        <f t="shared" si="6"/>
        <v>na</v>
      </c>
      <c r="Y22" s="23" t="str">
        <f t="shared" si="8"/>
        <v>na</v>
      </c>
      <c r="Z22" s="23">
        <f t="shared" si="9"/>
        <v>-3.8202431724799097E-5</v>
      </c>
      <c r="AA22" s="23" t="str">
        <f t="shared" si="10"/>
        <v>na</v>
      </c>
      <c r="AB22" s="23" t="str">
        <f t="shared" si="11"/>
        <v>na</v>
      </c>
      <c r="AC22" s="23">
        <f t="shared" si="12"/>
        <v>-4.729824880213221E-5</v>
      </c>
      <c r="AD22" s="23">
        <f t="shared" si="13"/>
        <v>-4.2184924607307094E-5</v>
      </c>
      <c r="AE22" s="23">
        <f t="shared" si="14"/>
        <v>-7.0947373203198322E-5</v>
      </c>
      <c r="AF22" s="23" t="str">
        <f t="shared" si="15"/>
        <v>na</v>
      </c>
      <c r="AG22" s="23">
        <f t="shared" si="16"/>
        <v>-2.7126936812987591E-5</v>
      </c>
      <c r="AH22" s="23" t="str">
        <f t="shared" si="17"/>
        <v>na</v>
      </c>
      <c r="AI22" s="23">
        <f t="shared" si="18"/>
        <v>-2.2171054125999474E-5</v>
      </c>
      <c r="AJ22" s="22" t="str">
        <f t="shared" si="7"/>
        <v>na</v>
      </c>
      <c r="AK22" s="23" t="str">
        <f t="shared" si="19"/>
        <v>na</v>
      </c>
      <c r="AL22" s="23">
        <f t="shared" si="20"/>
        <v>8.5519422409695594</v>
      </c>
      <c r="AM22" s="23" t="str">
        <f t="shared" si="21"/>
        <v>na</v>
      </c>
      <c r="AN22" s="23" t="str">
        <f t="shared" si="22"/>
        <v>na</v>
      </c>
      <c r="AO22" s="23">
        <f t="shared" si="23"/>
        <v>13.109099670964673</v>
      </c>
      <c r="AP22" s="23">
        <f t="shared" si="24"/>
        <v>10.427910549072697</v>
      </c>
      <c r="AQ22" s="23">
        <f t="shared" si="25"/>
        <v>29.49547425967052</v>
      </c>
      <c r="AR22" s="23" t="str">
        <f t="shared" si="26"/>
        <v>na</v>
      </c>
      <c r="AS22" s="23">
        <f t="shared" si="27"/>
        <v>4.3120546279276102</v>
      </c>
      <c r="AT22" s="23" t="str">
        <f t="shared" si="28"/>
        <v>na</v>
      </c>
      <c r="AU22" s="25">
        <f t="shared" si="29"/>
        <v>2.880417408170949</v>
      </c>
    </row>
    <row r="23" spans="1:47" x14ac:dyDescent="0.35">
      <c r="A23" s="32" t="s">
        <v>174</v>
      </c>
      <c r="B23" t="s">
        <v>535</v>
      </c>
      <c r="C23" t="s">
        <v>518</v>
      </c>
      <c r="D23" s="4">
        <v>35</v>
      </c>
      <c r="E23" s="159"/>
      <c r="F23">
        <v>1.8460000000000001</v>
      </c>
      <c r="G23" s="120">
        <v>35</v>
      </c>
      <c r="H23" s="121">
        <v>1.8457142857142856</v>
      </c>
      <c r="I23" s="121">
        <v>7.1062467489626941</v>
      </c>
      <c r="J23" s="40">
        <f t="shared" si="4"/>
        <v>0.99984522519733776</v>
      </c>
      <c r="K23" s="41">
        <f t="shared" si="5"/>
        <v>3.8495377838367788</v>
      </c>
      <c r="L23" s="4">
        <v>0</v>
      </c>
      <c r="M23">
        <v>0</v>
      </c>
      <c r="N23">
        <v>0</v>
      </c>
      <c r="O23">
        <v>0</v>
      </c>
      <c r="P23">
        <v>0</v>
      </c>
      <c r="Q23">
        <v>0.125</v>
      </c>
      <c r="R23">
        <v>0.05</v>
      </c>
      <c r="S23">
        <v>1</v>
      </c>
      <c r="T23">
        <v>0</v>
      </c>
      <c r="U23">
        <v>0</v>
      </c>
      <c r="V23">
        <v>0</v>
      </c>
      <c r="W23">
        <v>0.125</v>
      </c>
      <c r="X23" s="22" t="str">
        <f t="shared" si="6"/>
        <v>na</v>
      </c>
      <c r="Y23" s="23" t="str">
        <f t="shared" si="8"/>
        <v>na</v>
      </c>
      <c r="Z23" s="23" t="str">
        <f t="shared" si="9"/>
        <v>na</v>
      </c>
      <c r="AA23" s="23" t="str">
        <f t="shared" si="10"/>
        <v>na</v>
      </c>
      <c r="AB23" s="23" t="str">
        <f t="shared" si="11"/>
        <v>na</v>
      </c>
      <c r="AC23" s="23">
        <f t="shared" si="12"/>
        <v>-1.0319118767869388E-4</v>
      </c>
      <c r="AD23" s="23">
        <f t="shared" si="13"/>
        <v>-9.2035383605321548E-5</v>
      </c>
      <c r="AE23" s="23">
        <f t="shared" si="14"/>
        <v>-1.5478678151804084E-4</v>
      </c>
      <c r="AF23" s="23" t="str">
        <f t="shared" si="15"/>
        <v>na</v>
      </c>
      <c r="AG23" s="23" t="str">
        <f t="shared" si="16"/>
        <v>na</v>
      </c>
      <c r="AH23" s="23" t="str">
        <f t="shared" si="17"/>
        <v>na</v>
      </c>
      <c r="AI23" s="23">
        <f t="shared" si="18"/>
        <v>-4.8370869224387766E-5</v>
      </c>
      <c r="AJ23" s="22" t="str">
        <f t="shared" si="7"/>
        <v>na</v>
      </c>
      <c r="AK23" s="23" t="str">
        <f t="shared" si="19"/>
        <v>na</v>
      </c>
      <c r="AL23" s="23" t="str">
        <f t="shared" si="20"/>
        <v>na</v>
      </c>
      <c r="AM23" s="23" t="str">
        <f t="shared" si="21"/>
        <v>na</v>
      </c>
      <c r="AN23" s="23" t="str">
        <f t="shared" si="22"/>
        <v>na</v>
      </c>
      <c r="AO23" s="23">
        <f t="shared" si="23"/>
        <v>6.5882352941176476</v>
      </c>
      <c r="AP23" s="23">
        <f t="shared" si="24"/>
        <v>5.2407510849482204</v>
      </c>
      <c r="AQ23" s="23">
        <f t="shared" si="25"/>
        <v>14.823529411764707</v>
      </c>
      <c r="AR23" s="23" t="str">
        <f t="shared" si="26"/>
        <v>na</v>
      </c>
      <c r="AS23" s="23" t="str">
        <f t="shared" si="27"/>
        <v>na</v>
      </c>
      <c r="AT23" s="23" t="str">
        <f t="shared" si="28"/>
        <v>na</v>
      </c>
      <c r="AU23" s="25">
        <f t="shared" si="29"/>
        <v>1.4476102941176472</v>
      </c>
    </row>
    <row r="24" spans="1:47" x14ac:dyDescent="0.35">
      <c r="A24" s="32" t="s">
        <v>63</v>
      </c>
      <c r="B24" t="s">
        <v>535</v>
      </c>
      <c r="C24" t="s">
        <v>518</v>
      </c>
      <c r="D24" s="4">
        <v>35</v>
      </c>
      <c r="E24" s="159"/>
      <c r="F24">
        <v>160.78100000000001</v>
      </c>
      <c r="G24" s="120">
        <v>35</v>
      </c>
      <c r="H24" s="121">
        <v>15.134771428571431</v>
      </c>
      <c r="I24" s="121">
        <v>48.996110016111743</v>
      </c>
      <c r="J24" s="40">
        <f t="shared" si="4"/>
        <v>9.413283552516423E-2</v>
      </c>
      <c r="K24" s="41">
        <f t="shared" si="5"/>
        <v>0.30473818433839656</v>
      </c>
      <c r="L24" s="4">
        <v>0</v>
      </c>
      <c r="M24">
        <v>0</v>
      </c>
      <c r="N24">
        <v>0</v>
      </c>
      <c r="O24">
        <v>0</v>
      </c>
      <c r="P24">
        <v>0</v>
      </c>
      <c r="Q24">
        <v>0.125</v>
      </c>
      <c r="R24">
        <v>0.05</v>
      </c>
      <c r="S24">
        <v>1</v>
      </c>
      <c r="T24">
        <v>0</v>
      </c>
      <c r="U24">
        <v>0.25</v>
      </c>
      <c r="V24">
        <v>0.25</v>
      </c>
      <c r="W24">
        <v>0.25</v>
      </c>
      <c r="X24" s="22" t="str">
        <f t="shared" si="6"/>
        <v>na</v>
      </c>
      <c r="Y24" s="23" t="str">
        <f t="shared" si="8"/>
        <v>na</v>
      </c>
      <c r="Z24" s="23" t="str">
        <f t="shared" si="9"/>
        <v>na</v>
      </c>
      <c r="AA24" s="23" t="str">
        <f t="shared" si="10"/>
        <v>na</v>
      </c>
      <c r="AB24" s="23" t="str">
        <f t="shared" si="11"/>
        <v>na</v>
      </c>
      <c r="AC24" s="23">
        <f t="shared" si="12"/>
        <v>-1.5753655669170341</v>
      </c>
      <c r="AD24" s="23">
        <f t="shared" si="13"/>
        <v>-1.4050557758989759</v>
      </c>
      <c r="AE24" s="23">
        <f t="shared" si="14"/>
        <v>-2.3630483503755513</v>
      </c>
      <c r="AF24" s="23" t="str">
        <f t="shared" si="15"/>
        <v>na</v>
      </c>
      <c r="AG24" s="23">
        <f t="shared" si="16"/>
        <v>-0.90351848690829895</v>
      </c>
      <c r="AH24" s="23">
        <f t="shared" si="17"/>
        <v>-0.84394583941983981</v>
      </c>
      <c r="AI24" s="23">
        <f t="shared" si="18"/>
        <v>-1.4769052189847196</v>
      </c>
      <c r="AJ24" s="22" t="str">
        <f t="shared" si="7"/>
        <v>na</v>
      </c>
      <c r="AK24" s="23" t="str">
        <f t="shared" si="19"/>
        <v>na</v>
      </c>
      <c r="AL24" s="23" t="str">
        <f t="shared" si="20"/>
        <v>na</v>
      </c>
      <c r="AM24" s="23" t="str">
        <f t="shared" si="21"/>
        <v>na</v>
      </c>
      <c r="AN24" s="23" t="str">
        <f t="shared" si="22"/>
        <v>na</v>
      </c>
      <c r="AO24" s="23">
        <f t="shared" si="23"/>
        <v>4.657887030986867</v>
      </c>
      <c r="AP24" s="23">
        <f t="shared" si="24"/>
        <v>3.7052147383087615</v>
      </c>
      <c r="AQ24" s="23">
        <f t="shared" si="25"/>
        <v>10.480245819720452</v>
      </c>
      <c r="AR24" s="23" t="str">
        <f t="shared" si="26"/>
        <v>na</v>
      </c>
      <c r="AS24" s="23">
        <f t="shared" si="27"/>
        <v>1.5321466639556713</v>
      </c>
      <c r="AT24" s="23">
        <f t="shared" si="28"/>
        <v>1.3367660484337309</v>
      </c>
      <c r="AU24" s="25">
        <f t="shared" si="29"/>
        <v>4.0938460233283012</v>
      </c>
    </row>
    <row r="25" spans="1:47" x14ac:dyDescent="0.35">
      <c r="A25" s="32" t="s">
        <v>175</v>
      </c>
      <c r="B25" t="s">
        <v>535</v>
      </c>
      <c r="C25" t="s">
        <v>518</v>
      </c>
      <c r="D25" s="4">
        <v>35</v>
      </c>
      <c r="E25" s="159"/>
      <c r="F25">
        <v>0.995</v>
      </c>
      <c r="G25" s="120">
        <v>35</v>
      </c>
      <c r="H25" s="121">
        <v>0</v>
      </c>
      <c r="I25" s="121">
        <v>0</v>
      </c>
      <c r="J25" s="40">
        <f t="shared" si="4"/>
        <v>0.01</v>
      </c>
      <c r="K25" s="41">
        <f t="shared" si="5"/>
        <v>0.01</v>
      </c>
      <c r="L25" s="4">
        <v>0</v>
      </c>
      <c r="M25">
        <v>0</v>
      </c>
      <c r="N25">
        <v>0</v>
      </c>
      <c r="O25">
        <v>1</v>
      </c>
      <c r="P25">
        <v>0</v>
      </c>
      <c r="Q25">
        <v>0.25</v>
      </c>
      <c r="R25">
        <v>0.05</v>
      </c>
      <c r="S25">
        <v>1</v>
      </c>
      <c r="T25">
        <v>0</v>
      </c>
      <c r="U25">
        <v>0</v>
      </c>
      <c r="V25">
        <v>0</v>
      </c>
      <c r="W25">
        <v>0</v>
      </c>
      <c r="X25" s="22" t="str">
        <f t="shared" si="6"/>
        <v>na</v>
      </c>
      <c r="Y25" s="23" t="str">
        <f t="shared" si="8"/>
        <v>na</v>
      </c>
      <c r="Z25" s="23" t="str">
        <f t="shared" si="9"/>
        <v>na</v>
      </c>
      <c r="AA25" s="23">
        <f t="shared" si="10"/>
        <v>-5.9421550786943103</v>
      </c>
      <c r="AB25" s="23" t="str">
        <f t="shared" si="11"/>
        <v>na</v>
      </c>
      <c r="AC25" s="23">
        <f t="shared" si="12"/>
        <v>-6.1402269146507873</v>
      </c>
      <c r="AD25" s="23">
        <f t="shared" si="13"/>
        <v>-2.738209299776702</v>
      </c>
      <c r="AE25" s="23">
        <f t="shared" si="14"/>
        <v>-4.6051701859880909</v>
      </c>
      <c r="AF25" s="23" t="str">
        <f t="shared" si="15"/>
        <v>na</v>
      </c>
      <c r="AG25" s="23" t="str">
        <f t="shared" si="16"/>
        <v>na</v>
      </c>
      <c r="AH25" s="23" t="str">
        <f t="shared" si="17"/>
        <v>na</v>
      </c>
      <c r="AI25" s="23" t="str">
        <f t="shared" si="18"/>
        <v>na</v>
      </c>
      <c r="AJ25" s="22" t="str">
        <f t="shared" si="7"/>
        <v>na</v>
      </c>
      <c r="AK25" s="23" t="str">
        <f t="shared" si="19"/>
        <v>na</v>
      </c>
      <c r="AL25" s="23" t="str">
        <f t="shared" si="20"/>
        <v>na</v>
      </c>
      <c r="AM25" s="23">
        <f t="shared" si="21"/>
        <v>1.6649323621227887</v>
      </c>
      <c r="AN25" s="23" t="str">
        <f t="shared" si="22"/>
        <v>na</v>
      </c>
      <c r="AO25" s="23">
        <f t="shared" si="23"/>
        <v>1.7777777777777777</v>
      </c>
      <c r="AP25" s="23">
        <f t="shared" si="24"/>
        <v>0.35354273192111008</v>
      </c>
      <c r="AQ25" s="23">
        <f t="shared" si="25"/>
        <v>1</v>
      </c>
      <c r="AR25" s="23" t="str">
        <f t="shared" si="26"/>
        <v>na</v>
      </c>
      <c r="AS25" s="23" t="str">
        <f t="shared" si="27"/>
        <v>na</v>
      </c>
      <c r="AT25" s="23" t="str">
        <f t="shared" si="28"/>
        <v>na</v>
      </c>
      <c r="AU25" s="25" t="str">
        <f t="shared" si="29"/>
        <v>na</v>
      </c>
    </row>
    <row r="26" spans="1:47" x14ac:dyDescent="0.35">
      <c r="A26" s="32" t="s">
        <v>176</v>
      </c>
      <c r="B26" t="s">
        <v>535</v>
      </c>
      <c r="C26" t="s">
        <v>518</v>
      </c>
      <c r="D26" s="4">
        <v>35</v>
      </c>
      <c r="E26" s="159"/>
      <c r="F26">
        <v>31.582000000000001</v>
      </c>
      <c r="G26" s="120">
        <v>35</v>
      </c>
      <c r="H26" s="121">
        <v>5.537114285714285</v>
      </c>
      <c r="I26" s="121">
        <v>30.587892563188177</v>
      </c>
      <c r="J26" s="40">
        <f t="shared" si="4"/>
        <v>0.17532500429720363</v>
      </c>
      <c r="K26" s="41">
        <f t="shared" si="5"/>
        <v>0.96852297394681075</v>
      </c>
      <c r="L26" s="4">
        <v>0</v>
      </c>
      <c r="M26">
        <v>0</v>
      </c>
      <c r="N26">
        <v>0</v>
      </c>
      <c r="O26">
        <v>0.25</v>
      </c>
      <c r="P26">
        <v>0</v>
      </c>
      <c r="Q26">
        <v>0.125</v>
      </c>
      <c r="R26">
        <v>0.05</v>
      </c>
      <c r="S26">
        <v>1</v>
      </c>
      <c r="T26">
        <v>0</v>
      </c>
      <c r="U26">
        <v>0.25</v>
      </c>
      <c r="V26">
        <v>0</v>
      </c>
      <c r="W26">
        <v>0</v>
      </c>
      <c r="X26" s="22" t="str">
        <f t="shared" si="6"/>
        <v>na</v>
      </c>
      <c r="Y26" s="23" t="str">
        <f t="shared" si="8"/>
        <v>na</v>
      </c>
      <c r="Z26" s="23" t="str">
        <f t="shared" si="9"/>
        <v>na</v>
      </c>
      <c r="AA26" s="23">
        <f t="shared" si="10"/>
        <v>-0.56164963227394593</v>
      </c>
      <c r="AB26" s="23" t="str">
        <f t="shared" si="11"/>
        <v>na</v>
      </c>
      <c r="AC26" s="23">
        <f t="shared" si="12"/>
        <v>-1.1607425733661549</v>
      </c>
      <c r="AD26" s="23">
        <f t="shared" si="13"/>
        <v>-1.0352568897590027</v>
      </c>
      <c r="AE26" s="23">
        <f t="shared" si="14"/>
        <v>-1.7411138600492324</v>
      </c>
      <c r="AF26" s="23" t="str">
        <f t="shared" si="15"/>
        <v>na</v>
      </c>
      <c r="AG26" s="23">
        <f t="shared" si="16"/>
        <v>-0.66572000531294173</v>
      </c>
      <c r="AH26" s="23" t="str">
        <f t="shared" si="17"/>
        <v>na</v>
      </c>
      <c r="AI26" s="23" t="str">
        <f t="shared" si="18"/>
        <v>na</v>
      </c>
      <c r="AJ26" s="22" t="str">
        <f t="shared" si="7"/>
        <v>na</v>
      </c>
      <c r="AK26" s="23" t="str">
        <f t="shared" si="19"/>
        <v>na</v>
      </c>
      <c r="AL26" s="23" t="str">
        <f t="shared" si="20"/>
        <v>na</v>
      </c>
      <c r="AM26" s="23">
        <f t="shared" si="21"/>
        <v>3.1754753783780778</v>
      </c>
      <c r="AN26" s="23" t="str">
        <f t="shared" si="22"/>
        <v>na</v>
      </c>
      <c r="AO26" s="23">
        <f t="shared" si="23"/>
        <v>13.562808171650367</v>
      </c>
      <c r="AP26" s="23">
        <f t="shared" si="24"/>
        <v>10.78882257043626</v>
      </c>
      <c r="AQ26" s="23">
        <f t="shared" si="25"/>
        <v>30.516318386213328</v>
      </c>
      <c r="AR26" s="23" t="str">
        <f t="shared" si="26"/>
        <v>na</v>
      </c>
      <c r="AS26" s="23">
        <f t="shared" si="27"/>
        <v>4.4612956810294575</v>
      </c>
      <c r="AT26" s="23" t="str">
        <f t="shared" si="28"/>
        <v>na</v>
      </c>
      <c r="AU26" s="25" t="str">
        <f t="shared" si="29"/>
        <v>na</v>
      </c>
    </row>
    <row r="27" spans="1:47" x14ac:dyDescent="0.35">
      <c r="G27" s="4"/>
      <c r="L27" s="4"/>
      <c r="X27" s="4"/>
      <c r="AI27" s="5"/>
      <c r="AU27" s="5"/>
    </row>
    <row r="28" spans="1:47" x14ac:dyDescent="0.35">
      <c r="A28" t="s">
        <v>523</v>
      </c>
      <c r="G28" s="4"/>
      <c r="L28" s="39">
        <f>SUM(L5:L26)/L29</f>
        <v>1</v>
      </c>
      <c r="M28" s="40">
        <f t="shared" ref="M28:W28" si="30">SUM(M5:M26)/M29</f>
        <v>0.6785714285714286</v>
      </c>
      <c r="N28" s="40">
        <f t="shared" si="30"/>
        <v>0.4642857142857143</v>
      </c>
      <c r="O28" s="40">
        <f t="shared" si="30"/>
        <v>0.77500000000000002</v>
      </c>
      <c r="P28" s="40">
        <f t="shared" si="30"/>
        <v>0.25</v>
      </c>
      <c r="Q28" s="40">
        <f t="shared" si="30"/>
        <v>0.1875</v>
      </c>
      <c r="R28" s="40">
        <f t="shared" si="30"/>
        <v>8.4090909090909119E-2</v>
      </c>
      <c r="S28" s="40">
        <f t="shared" si="30"/>
        <v>1</v>
      </c>
      <c r="T28" s="40">
        <f t="shared" si="30"/>
        <v>1</v>
      </c>
      <c r="U28" s="40">
        <f t="shared" si="30"/>
        <v>0.65384615384615385</v>
      </c>
      <c r="V28" s="40">
        <f t="shared" si="30"/>
        <v>0.7</v>
      </c>
      <c r="W28" s="40">
        <f t="shared" si="30"/>
        <v>0.4</v>
      </c>
      <c r="X28" s="22">
        <f>(1/L29)*(SUM(X5:X26))</f>
        <v>-2.8602023561532555</v>
      </c>
      <c r="Y28" s="23">
        <f t="shared" ref="Y28:AI28" si="31">(1/M29)*(SUM(Y5:Y26))</f>
        <v>-3.2293700065068656</v>
      </c>
      <c r="Z28" s="23">
        <f t="shared" si="31"/>
        <v>-2.7088098023355909</v>
      </c>
      <c r="AA28" s="23">
        <f t="shared" si="31"/>
        <v>-3.413738126408953</v>
      </c>
      <c r="AB28" s="23">
        <f t="shared" si="31"/>
        <v>-4.6051701859880909</v>
      </c>
      <c r="AC28" s="23">
        <f t="shared" si="31"/>
        <v>-2.840250019583177</v>
      </c>
      <c r="AD28" s="23">
        <f t="shared" si="31"/>
        <v>-3.253738196291263</v>
      </c>
      <c r="AE28" s="23">
        <f t="shared" si="31"/>
        <v>-2.6770363647073583</v>
      </c>
      <c r="AF28" s="23">
        <f t="shared" si="31"/>
        <v>-3.6443367386035903</v>
      </c>
      <c r="AG28" s="23">
        <f t="shared" si="31"/>
        <v>-3.440417758120998</v>
      </c>
      <c r="AH28" s="23">
        <f t="shared" si="31"/>
        <v>-2.9440713071987319</v>
      </c>
      <c r="AI28" s="25">
        <f t="shared" si="31"/>
        <v>-2.7264925184087594</v>
      </c>
      <c r="AJ28" s="23">
        <f>SUM(AJ5:AJ26)</f>
        <v>117.34729837464452</v>
      </c>
      <c r="AK28" s="23">
        <f t="shared" ref="AK28:AU28" si="32">SUM(AK5:AK26)</f>
        <v>91.988091534910566</v>
      </c>
      <c r="AL28" s="23">
        <f t="shared" si="32"/>
        <v>189.1425126314962</v>
      </c>
      <c r="AM28" s="23">
        <f t="shared" si="32"/>
        <v>87.078687650884177</v>
      </c>
      <c r="AN28" s="23">
        <f t="shared" si="32"/>
        <v>15.123173956252355</v>
      </c>
      <c r="AO28" s="23">
        <f t="shared" si="32"/>
        <v>190.70255501936259</v>
      </c>
      <c r="AP28" s="23">
        <f t="shared" si="32"/>
        <v>213.03526066135205</v>
      </c>
      <c r="AQ28" s="23">
        <f t="shared" si="32"/>
        <v>204.66286625201352</v>
      </c>
      <c r="AR28" s="23">
        <f t="shared" si="32"/>
        <v>43.658801857475495</v>
      </c>
      <c r="AS28" s="23">
        <f t="shared" si="32"/>
        <v>59.59179868172972</v>
      </c>
      <c r="AT28" s="23">
        <f t="shared" si="32"/>
        <v>37.475726048782278</v>
      </c>
      <c r="AU28" s="25">
        <f t="shared" si="32"/>
        <v>338.310720237098</v>
      </c>
    </row>
    <row r="29" spans="1:47" x14ac:dyDescent="0.35">
      <c r="A29" t="s">
        <v>69</v>
      </c>
      <c r="G29" s="24">
        <f>COUNT(G5:G26)</f>
        <v>22</v>
      </c>
      <c r="L29" s="24">
        <f>COUNTIF(L5:L26,"&gt;0")</f>
        <v>15</v>
      </c>
      <c r="M29" s="27">
        <f t="shared" ref="M29:W29" si="33">COUNTIF(M5:M26,"&gt;0")</f>
        <v>7</v>
      </c>
      <c r="N29" s="27">
        <f t="shared" si="33"/>
        <v>7</v>
      </c>
      <c r="O29" s="27">
        <f t="shared" si="33"/>
        <v>10</v>
      </c>
      <c r="P29" s="27">
        <f t="shared" si="33"/>
        <v>5</v>
      </c>
      <c r="Q29" s="27">
        <f t="shared" si="33"/>
        <v>22</v>
      </c>
      <c r="R29" s="27">
        <f t="shared" si="33"/>
        <v>22</v>
      </c>
      <c r="S29" s="27">
        <f t="shared" si="33"/>
        <v>21</v>
      </c>
      <c r="T29" s="27">
        <f t="shared" si="33"/>
        <v>3</v>
      </c>
      <c r="U29" s="27">
        <f t="shared" si="33"/>
        <v>13</v>
      </c>
      <c r="V29" s="27">
        <f t="shared" si="33"/>
        <v>5</v>
      </c>
      <c r="W29" s="27">
        <f t="shared" si="33"/>
        <v>15</v>
      </c>
      <c r="X29" s="22"/>
      <c r="Y29" s="23"/>
      <c r="Z29" s="23"/>
      <c r="AA29" s="23"/>
      <c r="AB29" s="23"/>
      <c r="AC29" s="23"/>
      <c r="AD29" s="23"/>
      <c r="AE29" s="23"/>
      <c r="AF29" s="23"/>
      <c r="AG29" s="23"/>
      <c r="AH29" s="23"/>
      <c r="AI29" s="25"/>
      <c r="AJ29" s="23">
        <f>AJ28*X30^2</f>
        <v>0.38470948566617658</v>
      </c>
      <c r="AK29" s="23">
        <f t="shared" ref="AK29:AU29" si="34">AK28*Y30^2</f>
        <v>0.14412405111471213</v>
      </c>
      <c r="AL29" s="23">
        <f t="shared" si="34"/>
        <v>0.83935726674422395</v>
      </c>
      <c r="AM29" s="23">
        <f t="shared" si="34"/>
        <v>9.4357540752182389E-2</v>
      </c>
      <c r="AN29" s="23">
        <f t="shared" si="34"/>
        <v>1.5123173956252366E-3</v>
      </c>
      <c r="AO29" s="23">
        <f t="shared" si="34"/>
        <v>0.65064888557967904</v>
      </c>
      <c r="AP29" s="23">
        <f t="shared" si="34"/>
        <v>0.31789990892248615</v>
      </c>
      <c r="AQ29" s="23">
        <f t="shared" si="34"/>
        <v>0.96782048439440083</v>
      </c>
      <c r="AR29" s="23">
        <f t="shared" si="34"/>
        <v>2.9829168095420477E-2</v>
      </c>
      <c r="AS29" s="23">
        <f t="shared" si="34"/>
        <v>6.1217783130133992E-2</v>
      </c>
      <c r="AT29" s="23">
        <f t="shared" si="34"/>
        <v>0.10388724025285166</v>
      </c>
      <c r="AU29" s="25">
        <f t="shared" si="34"/>
        <v>1.4491536944234511</v>
      </c>
    </row>
    <row r="30" spans="1:47" ht="24" x14ac:dyDescent="0.65">
      <c r="A30" s="26" t="s">
        <v>524</v>
      </c>
      <c r="B30" s="26"/>
      <c r="C30" s="26"/>
      <c r="D30" s="26"/>
      <c r="L30" s="24">
        <f>IF(L5&gt;0,$G5,0)+IF(L6&gt;0,$G6,0)+IF(L7&gt;0,$G7,0)+IF(L8&gt;0,$G8,0)+IF(L9&gt;0,$G9,0)+IF(L10&gt;0,$G10,0)+IF(L11&gt;0,$G11,0)+IF(L12&gt;0,$G12,0)+IF(L13&gt;0,$G13,0)+IF(L14&gt;0,$G14,0)+IF(L15&gt;0,$G15,0)+IF(L16&gt;0,$G16,0)+IF(L17&gt;0,$G17,0)+IF(L18&gt;0,$G18,0)+IF(L19&gt;0,$G19,0)+IF(L20&gt;0,$G20,0)+IF(L21&gt;0,$G21,0)+IF(L22&gt;0,$G22,0)+IF(L23&gt;0,$G23,0)+IF(L24&gt;0,$G24,0)+IF(L25&gt;0,$G25,0)+IF(L26&gt;0,$G26,0)</f>
        <v>479</v>
      </c>
      <c r="M30" s="27">
        <f t="shared" ref="M30:W30" si="35">IF(M5&gt;0,$G5,0)+IF(M6&gt;0,$G6,0)+IF(M7&gt;0,$G7,0)+IF(M8&gt;0,$G8,0)+IF(M9&gt;0,$G9,0)+IF(M10&gt;0,$G10,0)+IF(M11&gt;0,$G11,0)+IF(M12&gt;0,$G12,0)+IF(M13&gt;0,$G13,0)+IF(M14&gt;0,$G14,0)+IF(M15&gt;0,$G15,0)+IF(M16&gt;0,$G16,0)+IF(M17&gt;0,$G17,0)+IF(M18&gt;0,$G18,0)+IF(M19&gt;0,$G19,0)+IF(M20&gt;0,$G20,0)+IF(M21&gt;0,$G21,0)+IF(M22&gt;0,$G22,0)+IF(M23&gt;0,$G23,0)+IF(M24&gt;0,$G24,0)+IF(M25&gt;0,$G25,0)+IF(M26&gt;0,$G26,0)</f>
        <v>245</v>
      </c>
      <c r="N30" s="27">
        <f t="shared" si="35"/>
        <v>245</v>
      </c>
      <c r="O30" s="27">
        <f t="shared" si="35"/>
        <v>327</v>
      </c>
      <c r="P30" s="27">
        <f t="shared" si="35"/>
        <v>152</v>
      </c>
      <c r="Q30" s="27">
        <f t="shared" si="35"/>
        <v>724</v>
      </c>
      <c r="R30" s="27">
        <f t="shared" si="35"/>
        <v>724</v>
      </c>
      <c r="S30" s="27">
        <f t="shared" si="35"/>
        <v>712</v>
      </c>
      <c r="T30" s="27">
        <f t="shared" si="35"/>
        <v>105</v>
      </c>
      <c r="U30" s="27">
        <f t="shared" si="35"/>
        <v>409</v>
      </c>
      <c r="V30" s="27">
        <f t="shared" si="35"/>
        <v>152</v>
      </c>
      <c r="W30" s="27">
        <f t="shared" si="35"/>
        <v>479</v>
      </c>
      <c r="X30" s="28">
        <f>EXP(X28)</f>
        <v>5.7257172751880199E-2</v>
      </c>
      <c r="Y30" s="29">
        <f t="shared" ref="Y30:AI30" si="36">EXP(Y28)</f>
        <v>3.9582427606912315E-2</v>
      </c>
      <c r="Z30" s="29">
        <f t="shared" si="36"/>
        <v>6.6616045812706831E-2</v>
      </c>
      <c r="AA30" s="29">
        <f t="shared" si="36"/>
        <v>3.2917918756873402E-2</v>
      </c>
      <c r="AB30" s="29">
        <f t="shared" si="36"/>
        <v>1.0000000000000004E-2</v>
      </c>
      <c r="AC30" s="29">
        <f t="shared" si="36"/>
        <v>5.8411060229785469E-2</v>
      </c>
      <c r="AD30" s="29">
        <f t="shared" si="36"/>
        <v>3.8629532812095073E-2</v>
      </c>
      <c r="AE30" s="29">
        <f t="shared" si="36"/>
        <v>6.8766651735065049E-2</v>
      </c>
      <c r="AF30" s="29">
        <f t="shared" si="36"/>
        <v>2.6138740923573513E-2</v>
      </c>
      <c r="AG30" s="29">
        <f t="shared" si="36"/>
        <v>3.2051292842772285E-2</v>
      </c>
      <c r="AH30" s="29">
        <f t="shared" si="36"/>
        <v>5.2650933661438477E-2</v>
      </c>
      <c r="AI30" s="30">
        <f t="shared" si="36"/>
        <v>6.5448446773263821E-2</v>
      </c>
      <c r="AJ30" s="23">
        <f t="shared" ref="AJ30:AU30" si="37">SQRT(AJ29)</f>
        <v>0.6202495349987589</v>
      </c>
      <c r="AK30" s="23">
        <f t="shared" si="37"/>
        <v>0.37963673572865958</v>
      </c>
      <c r="AL30" s="23">
        <f t="shared" si="37"/>
        <v>0.91616443215408883</v>
      </c>
      <c r="AM30" s="23">
        <f t="shared" si="37"/>
        <v>0.30717672560300263</v>
      </c>
      <c r="AN30" s="23">
        <f t="shared" si="37"/>
        <v>3.8888525243640143E-2</v>
      </c>
      <c r="AO30" s="23">
        <f t="shared" si="37"/>
        <v>0.80662809620027431</v>
      </c>
      <c r="AP30" s="23">
        <f t="shared" si="37"/>
        <v>0.56382613359304845</v>
      </c>
      <c r="AQ30" s="23">
        <f t="shared" si="37"/>
        <v>0.98377867652963535</v>
      </c>
      <c r="AR30" s="23">
        <f t="shared" si="37"/>
        <v>0.17271122747355042</v>
      </c>
      <c r="AS30" s="23">
        <f t="shared" si="37"/>
        <v>0.2474222769480024</v>
      </c>
      <c r="AT30" s="23">
        <f t="shared" si="37"/>
        <v>0.32231543595188189</v>
      </c>
      <c r="AU30" s="25">
        <f t="shared" si="37"/>
        <v>1.2038079973249269</v>
      </c>
    </row>
    <row r="31" spans="1:47" ht="16.5" x14ac:dyDescent="0.45">
      <c r="A31" s="31" t="s">
        <v>70</v>
      </c>
      <c r="B31" s="31"/>
      <c r="C31" s="31"/>
      <c r="D31" s="31"/>
      <c r="X31" s="22"/>
      <c r="Y31" s="23"/>
      <c r="Z31" s="23"/>
      <c r="AA31" s="23"/>
      <c r="AB31" s="23"/>
      <c r="AC31" s="23"/>
      <c r="AD31" s="23"/>
      <c r="AE31" s="23"/>
      <c r="AF31" s="23"/>
      <c r="AG31" s="23"/>
      <c r="AH31" s="23"/>
      <c r="AI31" s="25"/>
    </row>
    <row r="32" spans="1:47" x14ac:dyDescent="0.35">
      <c r="A32" s="31" t="s">
        <v>525</v>
      </c>
      <c r="B32" s="31"/>
      <c r="C32" s="31"/>
      <c r="D32" s="31"/>
      <c r="V32" t="s">
        <v>71</v>
      </c>
      <c r="X32" s="22">
        <f>SQRT(((L30-1)*(AJ30^2))/(L30-1))</f>
        <v>0.6202495349987589</v>
      </c>
      <c r="Y32" s="23">
        <f t="shared" ref="Y32:AI32" si="38">SQRT(((M30-1)*(AK30^2))/(M30-1))</f>
        <v>0.37963673572865958</v>
      </c>
      <c r="Z32" s="23">
        <f t="shared" si="38"/>
        <v>0.91616443215408883</v>
      </c>
      <c r="AA32" s="23">
        <f t="shared" si="38"/>
        <v>0.30717672560300263</v>
      </c>
      <c r="AB32" s="23">
        <f t="shared" si="38"/>
        <v>3.8888525243640143E-2</v>
      </c>
      <c r="AC32" s="23">
        <f t="shared" si="38"/>
        <v>0.80662809620027431</v>
      </c>
      <c r="AD32" s="23">
        <f t="shared" si="38"/>
        <v>0.56382613359304845</v>
      </c>
      <c r="AE32" s="23">
        <f t="shared" si="38"/>
        <v>0.98377867652963535</v>
      </c>
      <c r="AF32" s="23">
        <f t="shared" si="38"/>
        <v>0.17271122747355042</v>
      </c>
      <c r="AG32" s="23">
        <f t="shared" si="38"/>
        <v>0.2474222769480024</v>
      </c>
      <c r="AH32" s="23">
        <f t="shared" si="38"/>
        <v>0.32231543595188189</v>
      </c>
      <c r="AI32" s="25">
        <f t="shared" si="38"/>
        <v>1.2038079973249269</v>
      </c>
    </row>
    <row r="33" spans="1:35" x14ac:dyDescent="0.35">
      <c r="V33" t="s">
        <v>72</v>
      </c>
      <c r="X33" s="22">
        <f>(1-X30)/(SQRT((2*(X32^2)/L30)))</f>
        <v>23.522287203151446</v>
      </c>
      <c r="Y33" s="23">
        <f t="shared" ref="Y33:AI33" si="39">(1-Y30)/(SQRT((2*(Y32^2)/M30)))</f>
        <v>28.00012121387245</v>
      </c>
      <c r="Z33" s="23">
        <f t="shared" si="39"/>
        <v>11.275996896225125</v>
      </c>
      <c r="AA33" s="23">
        <f t="shared" si="39"/>
        <v>40.25630485623595</v>
      </c>
      <c r="AB33" s="23">
        <f t="shared" si="39"/>
        <v>221.9323014729645</v>
      </c>
      <c r="AC33" s="23">
        <f t="shared" si="39"/>
        <v>22.209679355735432</v>
      </c>
      <c r="AD33" s="23">
        <f t="shared" si="39"/>
        <v>32.441420348528808</v>
      </c>
      <c r="AE33" s="23">
        <f t="shared" si="39"/>
        <v>17.860191619651651</v>
      </c>
      <c r="AF33" s="23">
        <f t="shared" si="39"/>
        <v>40.856030642119499</v>
      </c>
      <c r="AG33" s="23">
        <f t="shared" si="39"/>
        <v>55.94486124110685</v>
      </c>
      <c r="AH33" s="23">
        <f t="shared" si="39"/>
        <v>25.62333902645527</v>
      </c>
      <c r="AI33" s="25">
        <f t="shared" si="39"/>
        <v>12.014309022335624</v>
      </c>
    </row>
    <row r="34" spans="1:35" x14ac:dyDescent="0.35">
      <c r="A34" s="33" t="s">
        <v>82</v>
      </c>
      <c r="B34" s="33"/>
      <c r="C34" s="33"/>
      <c r="D34" s="33"/>
      <c r="V34" t="s">
        <v>74</v>
      </c>
      <c r="X34" s="22">
        <f>TINV(0.05,2*L30-2)</f>
        <v>1.9624485310181206</v>
      </c>
      <c r="Y34" s="23">
        <f t="shared" ref="Y34:AI34" si="40">TINV(0.05,2*M30-2)</f>
        <v>1.9648370701650426</v>
      </c>
      <c r="Z34" s="23">
        <f t="shared" si="40"/>
        <v>1.9648370701650426</v>
      </c>
      <c r="AA34" s="23">
        <f t="shared" si="40"/>
        <v>1.9636090861258533</v>
      </c>
      <c r="AB34" s="23">
        <f t="shared" si="40"/>
        <v>1.9678502273660108</v>
      </c>
      <c r="AC34" s="23">
        <f t="shared" si="40"/>
        <v>1.9616059101200067</v>
      </c>
      <c r="AD34" s="23">
        <f t="shared" si="40"/>
        <v>1.9616059101200067</v>
      </c>
      <c r="AE34" s="23">
        <f t="shared" si="40"/>
        <v>1.9616336451408376</v>
      </c>
      <c r="AF34" s="23">
        <f t="shared" si="40"/>
        <v>1.9714346585202402</v>
      </c>
      <c r="AG34" s="23">
        <f t="shared" si="40"/>
        <v>1.962875423285229</v>
      </c>
      <c r="AH34" s="23">
        <f t="shared" si="40"/>
        <v>1.9678502273660108</v>
      </c>
      <c r="AI34" s="25">
        <f t="shared" si="40"/>
        <v>1.9624485310181206</v>
      </c>
    </row>
    <row r="35" spans="1:35" x14ac:dyDescent="0.35">
      <c r="A35" s="32" t="s">
        <v>177</v>
      </c>
      <c r="B35" s="32"/>
      <c r="C35" s="32"/>
      <c r="D35" s="32"/>
      <c r="V35" t="s">
        <v>76</v>
      </c>
      <c r="X35" s="22">
        <f>TDIST(ABS(X33),2*L30-2,1)</f>
        <v>3.4050266515349434E-97</v>
      </c>
      <c r="Y35" s="23">
        <f t="shared" ref="Y35:AI35" si="41">TDIST(ABS(Y33),2*M30-2,1)</f>
        <v>6.918762742231775E-104</v>
      </c>
      <c r="Z35" s="23">
        <f t="shared" si="41"/>
        <v>1.1451612622752745E-26</v>
      </c>
      <c r="AA35" s="23">
        <f t="shared" si="41"/>
        <v>3.0680265182008898E-179</v>
      </c>
      <c r="AB35" s="23">
        <f t="shared" si="41"/>
        <v>0</v>
      </c>
      <c r="AC35" s="23">
        <f t="shared" si="41"/>
        <v>1.4334284262948388E-94</v>
      </c>
      <c r="AD35" s="23">
        <f t="shared" si="41"/>
        <v>3.1217288238055189E-174</v>
      </c>
      <c r="AE35" s="23">
        <f t="shared" si="41"/>
        <v>7.9001863466073033E-65</v>
      </c>
      <c r="AF35" s="23">
        <f t="shared" si="41"/>
        <v>1.2581237890170938E-101</v>
      </c>
      <c r="AG35" s="23">
        <f t="shared" si="41"/>
        <v>8.7165456228762255E-282</v>
      </c>
      <c r="AH35" s="23">
        <f t="shared" si="41"/>
        <v>4.9992715581296147E-78</v>
      </c>
      <c r="AI35" s="25">
        <f t="shared" si="41"/>
        <v>2.2751561705069478E-31</v>
      </c>
    </row>
    <row r="36" spans="1:35" x14ac:dyDescent="0.35">
      <c r="A36" s="32" t="s">
        <v>178</v>
      </c>
      <c r="B36" s="32"/>
      <c r="C36" s="32"/>
      <c r="D36" s="32"/>
      <c r="V36" t="s">
        <v>78</v>
      </c>
      <c r="X36" s="22" t="str">
        <f>IF(L29&gt;4,IF(X35&lt;0.001,"***",IF(X35&lt;0.01,"**",IF(X35&lt;0.05,"*","ns"))),"na")</f>
        <v>***</v>
      </c>
      <c r="Y36" s="23" t="str">
        <f t="shared" ref="Y36:AI36" si="42">IF(M29&gt;4,IF(Y35&lt;0.001,"***",IF(Y35&lt;0.01,"**",IF(Y35&lt;0.05,"*","ns"))),"na")</f>
        <v>***</v>
      </c>
      <c r="Z36" s="23" t="str">
        <f t="shared" si="42"/>
        <v>***</v>
      </c>
      <c r="AA36" s="23" t="str">
        <f t="shared" si="42"/>
        <v>***</v>
      </c>
      <c r="AB36" s="23" t="str">
        <f t="shared" si="42"/>
        <v>***</v>
      </c>
      <c r="AC36" s="23" t="str">
        <f t="shared" si="42"/>
        <v>***</v>
      </c>
      <c r="AD36" s="23" t="str">
        <f t="shared" si="42"/>
        <v>***</v>
      </c>
      <c r="AE36" s="23" t="str">
        <f t="shared" si="42"/>
        <v>***</v>
      </c>
      <c r="AF36" s="23" t="str">
        <f t="shared" si="42"/>
        <v>na</v>
      </c>
      <c r="AG36" s="23" t="str">
        <f t="shared" si="42"/>
        <v>***</v>
      </c>
      <c r="AH36" s="23" t="str">
        <f t="shared" si="42"/>
        <v>***</v>
      </c>
      <c r="AI36" s="25" t="str">
        <f t="shared" si="42"/>
        <v>***</v>
      </c>
    </row>
    <row r="38" spans="1:35" x14ac:dyDescent="0.35">
      <c r="A38" t="s">
        <v>179</v>
      </c>
    </row>
    <row r="39" spans="1:35" x14ac:dyDescent="0.35">
      <c r="A39" t="s">
        <v>526</v>
      </c>
    </row>
    <row r="40" spans="1:35" x14ac:dyDescent="0.35">
      <c r="A40" t="s">
        <v>84</v>
      </c>
    </row>
    <row r="41" spans="1:35" x14ac:dyDescent="0.35">
      <c r="A41" t="s">
        <v>85</v>
      </c>
    </row>
    <row r="42" spans="1:35" x14ac:dyDescent="0.35">
      <c r="A42" t="s">
        <v>86</v>
      </c>
    </row>
    <row r="43" spans="1:35" x14ac:dyDescent="0.35">
      <c r="A43" t="s">
        <v>87</v>
      </c>
    </row>
  </sheetData>
  <mergeCells count="8">
    <mergeCell ref="X1:AI1"/>
    <mergeCell ref="AJ1:AU1"/>
    <mergeCell ref="L1:W1"/>
    <mergeCell ref="E5:E26"/>
    <mergeCell ref="H4:K4"/>
    <mergeCell ref="L2:L4"/>
    <mergeCell ref="X2:X4"/>
    <mergeCell ref="AJ2:AJ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76"/>
  <sheetViews>
    <sheetView workbookViewId="0">
      <pane xSplit="6" ySplit="8" topLeftCell="G46" activePane="bottomRight" state="frozen"/>
      <selection pane="topRight" activeCell="G1" sqref="G1"/>
      <selection pane="bottomLeft" activeCell="A9" sqref="A9"/>
      <selection pane="bottomRight" activeCell="A74" sqref="A74:A75"/>
    </sheetView>
  </sheetViews>
  <sheetFormatPr defaultRowHeight="14.5" x14ac:dyDescent="0.35"/>
  <cols>
    <col min="1" max="1" width="23.26953125" customWidth="1"/>
    <col min="7" max="7" width="13.453125" customWidth="1"/>
    <col min="8" max="8" width="12.26953125" customWidth="1"/>
    <col min="9" max="21" width="8.453125" customWidth="1"/>
    <col min="29" max="33" width="13.453125" customWidth="1"/>
    <col min="35" max="35" width="9.1796875"/>
    <col min="36" max="36" width="96.453125" customWidth="1"/>
  </cols>
  <sheetData>
    <row r="1" spans="1:36" x14ac:dyDescent="0.35">
      <c r="A1" s="32" t="s">
        <v>247</v>
      </c>
      <c r="I1" s="87"/>
    </row>
    <row r="2" spans="1:36" ht="16.5" x14ac:dyDescent="0.45">
      <c r="A2" s="32" t="s">
        <v>248</v>
      </c>
      <c r="I2" s="87"/>
    </row>
    <row r="3" spans="1:36" x14ac:dyDescent="0.35">
      <c r="A3" s="32" t="s">
        <v>249</v>
      </c>
      <c r="I3" s="87"/>
    </row>
    <row r="4" spans="1:36" x14ac:dyDescent="0.35">
      <c r="A4" s="1" t="s">
        <v>250</v>
      </c>
      <c r="B4" s="167" t="s">
        <v>251</v>
      </c>
      <c r="C4" s="167"/>
      <c r="D4" s="167"/>
      <c r="E4" s="167"/>
      <c r="F4" s="167"/>
      <c r="G4" s="156" t="s">
        <v>252</v>
      </c>
      <c r="H4" s="156" t="s">
        <v>253</v>
      </c>
      <c r="I4" s="172" t="s">
        <v>254</v>
      </c>
      <c r="J4" s="173" t="s">
        <v>14</v>
      </c>
      <c r="K4" s="156" t="s">
        <v>255</v>
      </c>
      <c r="L4" s="156"/>
      <c r="M4" s="173" t="s">
        <v>17</v>
      </c>
      <c r="N4" s="173" t="s">
        <v>18</v>
      </c>
      <c r="O4" s="173" t="s">
        <v>19</v>
      </c>
      <c r="P4" s="173" t="s">
        <v>20</v>
      </c>
      <c r="Q4" s="173" t="s">
        <v>21</v>
      </c>
      <c r="R4" s="173" t="s">
        <v>22</v>
      </c>
      <c r="S4" s="173" t="s">
        <v>23</v>
      </c>
      <c r="T4" s="173" t="s">
        <v>24</v>
      </c>
      <c r="U4" s="174" t="s">
        <v>25</v>
      </c>
      <c r="W4" s="167" t="s">
        <v>317</v>
      </c>
      <c r="X4" s="167"/>
      <c r="Y4" s="167"/>
      <c r="Z4" s="167"/>
      <c r="AA4" s="167"/>
      <c r="AC4" s="167" t="s">
        <v>318</v>
      </c>
      <c r="AD4" s="167"/>
      <c r="AE4" s="167"/>
      <c r="AF4" s="167"/>
      <c r="AG4" s="167"/>
      <c r="AI4" s="156" t="s">
        <v>256</v>
      </c>
      <c r="AJ4" s="175" t="s">
        <v>257</v>
      </c>
    </row>
    <row r="5" spans="1:36" ht="45.75" customHeight="1" x14ac:dyDescent="0.35">
      <c r="A5" s="6" t="s">
        <v>3</v>
      </c>
      <c r="B5" s="8" t="s">
        <v>258</v>
      </c>
      <c r="C5" s="8" t="s">
        <v>259</v>
      </c>
      <c r="D5" s="8" t="s">
        <v>259</v>
      </c>
      <c r="E5" s="8" t="s">
        <v>258</v>
      </c>
      <c r="F5" s="8" t="s">
        <v>259</v>
      </c>
      <c r="G5" s="156"/>
      <c r="H5" s="156"/>
      <c r="I5" s="172"/>
      <c r="J5" s="173"/>
      <c r="K5" s="173" t="s">
        <v>15</v>
      </c>
      <c r="L5" s="173" t="s">
        <v>16</v>
      </c>
      <c r="M5" s="173"/>
      <c r="N5" s="173"/>
      <c r="O5" s="173"/>
      <c r="P5" s="173"/>
      <c r="Q5" s="173"/>
      <c r="R5" s="173"/>
      <c r="S5" s="173"/>
      <c r="T5" s="173"/>
      <c r="U5" s="174"/>
      <c r="W5" s="8" t="s">
        <v>258</v>
      </c>
      <c r="X5" s="8" t="s">
        <v>259</v>
      </c>
      <c r="Y5" s="8" t="s">
        <v>259</v>
      </c>
      <c r="Z5" s="8" t="s">
        <v>258</v>
      </c>
      <c r="AA5" s="8" t="s">
        <v>259</v>
      </c>
      <c r="AC5" s="8" t="s">
        <v>258</v>
      </c>
      <c r="AD5" s="8" t="s">
        <v>259</v>
      </c>
      <c r="AE5" s="8" t="s">
        <v>259</v>
      </c>
      <c r="AF5" s="8" t="s">
        <v>258</v>
      </c>
      <c r="AG5" s="8" t="s">
        <v>259</v>
      </c>
      <c r="AI5" s="156"/>
      <c r="AJ5" s="175"/>
    </row>
    <row r="6" spans="1:36" x14ac:dyDescent="0.35">
      <c r="B6" t="s">
        <v>260</v>
      </c>
      <c r="C6" t="s">
        <v>260</v>
      </c>
      <c r="D6" t="s">
        <v>260</v>
      </c>
      <c r="E6" t="s">
        <v>261</v>
      </c>
      <c r="F6" t="s">
        <v>261</v>
      </c>
      <c r="G6" s="156"/>
      <c r="H6" s="156"/>
      <c r="I6" s="172"/>
      <c r="J6" s="173"/>
      <c r="K6" s="173"/>
      <c r="L6" s="173"/>
      <c r="M6" s="173"/>
      <c r="N6" s="173"/>
      <c r="O6" s="173"/>
      <c r="P6" s="173"/>
      <c r="Q6" s="173"/>
      <c r="R6" s="173"/>
      <c r="S6" s="173"/>
      <c r="T6" s="173"/>
      <c r="U6" s="174"/>
      <c r="W6" t="s">
        <v>260</v>
      </c>
      <c r="X6" t="s">
        <v>260</v>
      </c>
      <c r="Y6" t="s">
        <v>260</v>
      </c>
      <c r="Z6" t="s">
        <v>261</v>
      </c>
      <c r="AA6" t="s">
        <v>261</v>
      </c>
      <c r="AC6" t="s">
        <v>260</v>
      </c>
      <c r="AD6" t="s">
        <v>260</v>
      </c>
      <c r="AE6" t="s">
        <v>260</v>
      </c>
      <c r="AF6" t="s">
        <v>261</v>
      </c>
      <c r="AG6" t="s">
        <v>261</v>
      </c>
      <c r="AI6" s="156"/>
      <c r="AJ6" s="175"/>
    </row>
    <row r="7" spans="1:36" x14ac:dyDescent="0.35">
      <c r="C7" t="s">
        <v>262</v>
      </c>
      <c r="D7" t="s">
        <v>263</v>
      </c>
      <c r="G7" s="156"/>
      <c r="H7" s="156"/>
      <c r="I7" s="172"/>
      <c r="J7" s="173"/>
      <c r="K7" s="173"/>
      <c r="L7" s="173"/>
      <c r="M7" s="173"/>
      <c r="N7" s="173"/>
      <c r="O7" s="173"/>
      <c r="P7" s="173"/>
      <c r="Q7" s="173"/>
      <c r="R7" s="173"/>
      <c r="S7" s="173"/>
      <c r="T7" s="173"/>
      <c r="U7" s="174"/>
      <c r="X7" t="s">
        <v>262</v>
      </c>
      <c r="Y7" t="s">
        <v>263</v>
      </c>
      <c r="AD7" t="s">
        <v>262</v>
      </c>
      <c r="AE7" t="s">
        <v>263</v>
      </c>
      <c r="AI7" s="156"/>
      <c r="AJ7" s="175"/>
    </row>
    <row r="8" spans="1:36" ht="15" customHeight="1" x14ac:dyDescent="0.35">
      <c r="B8" s="1" t="s">
        <v>264</v>
      </c>
      <c r="C8" s="1" t="s">
        <v>265</v>
      </c>
      <c r="D8" s="1" t="s">
        <v>266</v>
      </c>
      <c r="E8" s="1" t="s">
        <v>267</v>
      </c>
      <c r="F8" s="1" t="s">
        <v>268</v>
      </c>
      <c r="G8" s="12"/>
      <c r="H8" s="12"/>
      <c r="J8" s="12" t="s">
        <v>28</v>
      </c>
      <c r="K8" s="12" t="s">
        <v>29</v>
      </c>
      <c r="L8" s="12" t="s">
        <v>30</v>
      </c>
      <c r="M8" s="12" t="s">
        <v>31</v>
      </c>
      <c r="N8" s="12" t="s">
        <v>32</v>
      </c>
      <c r="O8" s="12" t="s">
        <v>33</v>
      </c>
      <c r="P8" s="12" t="s">
        <v>34</v>
      </c>
      <c r="Q8" s="12" t="s">
        <v>35</v>
      </c>
      <c r="R8" s="12" t="s">
        <v>36</v>
      </c>
      <c r="S8" s="12" t="s">
        <v>37</v>
      </c>
      <c r="T8" s="12" t="s">
        <v>38</v>
      </c>
      <c r="U8" s="13" t="s">
        <v>39</v>
      </c>
      <c r="V8" s="1"/>
      <c r="W8" s="1" t="s">
        <v>264</v>
      </c>
      <c r="X8" s="1" t="s">
        <v>265</v>
      </c>
      <c r="Y8" s="1" t="s">
        <v>266</v>
      </c>
      <c r="Z8" s="1" t="s">
        <v>267</v>
      </c>
      <c r="AA8" s="1" t="s">
        <v>319</v>
      </c>
      <c r="AB8" s="1"/>
      <c r="AC8" s="1" t="s">
        <v>264</v>
      </c>
      <c r="AD8" s="1" t="s">
        <v>265</v>
      </c>
      <c r="AE8" s="1" t="s">
        <v>266</v>
      </c>
      <c r="AF8" s="1" t="s">
        <v>267</v>
      </c>
      <c r="AG8" s="1" t="s">
        <v>319</v>
      </c>
      <c r="AI8" s="12"/>
      <c r="AJ8" s="92"/>
    </row>
    <row r="9" spans="1:36" ht="15" customHeight="1" x14ac:dyDescent="0.35">
      <c r="A9" s="32" t="s">
        <v>40</v>
      </c>
      <c r="B9">
        <v>0</v>
      </c>
      <c r="C9">
        <v>0</v>
      </c>
      <c r="D9">
        <v>0.125</v>
      </c>
      <c r="E9">
        <v>0.125</v>
      </c>
      <c r="F9" s="91">
        <v>1</v>
      </c>
      <c r="G9" s="27">
        <v>3</v>
      </c>
      <c r="H9" t="s">
        <v>269</v>
      </c>
      <c r="I9" s="87">
        <v>1</v>
      </c>
      <c r="J9">
        <v>1</v>
      </c>
      <c r="K9">
        <v>1</v>
      </c>
      <c r="L9">
        <v>1</v>
      </c>
      <c r="M9">
        <v>0</v>
      </c>
      <c r="N9">
        <v>0.25</v>
      </c>
      <c r="O9">
        <v>0.375</v>
      </c>
      <c r="P9">
        <v>0.3</v>
      </c>
      <c r="Q9">
        <v>1</v>
      </c>
      <c r="R9">
        <v>1</v>
      </c>
      <c r="S9">
        <v>0</v>
      </c>
      <c r="T9">
        <v>0</v>
      </c>
      <c r="U9" s="5">
        <v>1</v>
      </c>
      <c r="V9" s="93"/>
      <c r="W9">
        <v>3.1746031747619048</v>
      </c>
      <c r="X9">
        <v>20.289855072608695</v>
      </c>
      <c r="Y9">
        <v>31.205673757872344</v>
      </c>
      <c r="Z9">
        <v>79.999999993999992</v>
      </c>
      <c r="AA9">
        <v>142.02898550608694</v>
      </c>
      <c r="AB9" s="1"/>
      <c r="AC9" t="s">
        <v>320</v>
      </c>
      <c r="AD9" t="s">
        <v>320</v>
      </c>
      <c r="AE9" t="s">
        <v>320</v>
      </c>
      <c r="AF9" t="s">
        <v>320</v>
      </c>
      <c r="AG9" t="s">
        <v>320</v>
      </c>
      <c r="AJ9" s="8" t="s">
        <v>270</v>
      </c>
    </row>
    <row r="10" spans="1:36" ht="15" customHeight="1" x14ac:dyDescent="0.35">
      <c r="A10" s="32" t="s">
        <v>42</v>
      </c>
      <c r="B10">
        <v>0.125</v>
      </c>
      <c r="C10">
        <v>0</v>
      </c>
      <c r="D10">
        <v>0</v>
      </c>
      <c r="E10">
        <v>0.125</v>
      </c>
      <c r="F10" s="91">
        <v>1</v>
      </c>
      <c r="G10" s="27">
        <v>48</v>
      </c>
      <c r="H10" t="s">
        <v>269</v>
      </c>
      <c r="I10" s="87">
        <v>1</v>
      </c>
      <c r="J10">
        <v>0</v>
      </c>
      <c r="K10">
        <v>0.25</v>
      </c>
      <c r="L10">
        <v>1</v>
      </c>
      <c r="M10">
        <v>1</v>
      </c>
      <c r="N10">
        <v>0.25</v>
      </c>
      <c r="O10">
        <v>0.125</v>
      </c>
      <c r="P10">
        <v>0.05</v>
      </c>
      <c r="Q10">
        <v>1</v>
      </c>
      <c r="R10">
        <v>0</v>
      </c>
      <c r="S10">
        <v>1</v>
      </c>
      <c r="T10">
        <v>0</v>
      </c>
      <c r="U10" s="5">
        <v>0</v>
      </c>
      <c r="V10" s="93"/>
      <c r="W10">
        <v>5.1282051284615386</v>
      </c>
      <c r="X10">
        <v>0</v>
      </c>
      <c r="Y10">
        <v>1.5151515152272728</v>
      </c>
      <c r="Z10">
        <v>31.847133755000002</v>
      </c>
      <c r="AA10">
        <v>313.0434782304348</v>
      </c>
      <c r="AC10" t="s">
        <v>320</v>
      </c>
      <c r="AD10" t="s">
        <v>320</v>
      </c>
      <c r="AE10" t="s">
        <v>320</v>
      </c>
      <c r="AF10" t="s">
        <v>320</v>
      </c>
      <c r="AG10" t="s">
        <v>320</v>
      </c>
      <c r="AJ10" s="8" t="s">
        <v>271</v>
      </c>
    </row>
    <row r="11" spans="1:36" ht="15" customHeight="1" x14ac:dyDescent="0.35">
      <c r="A11" s="32" t="s">
        <v>43</v>
      </c>
      <c r="B11">
        <v>0.125</v>
      </c>
      <c r="C11">
        <v>0</v>
      </c>
      <c r="D11">
        <v>0</v>
      </c>
      <c r="E11">
        <v>0.125</v>
      </c>
      <c r="F11" s="91">
        <v>1</v>
      </c>
      <c r="G11" s="27">
        <v>31</v>
      </c>
      <c r="H11" t="s">
        <v>269</v>
      </c>
      <c r="I11" s="87">
        <v>1</v>
      </c>
      <c r="J11">
        <v>0</v>
      </c>
      <c r="K11">
        <v>0.25</v>
      </c>
      <c r="L11">
        <v>1</v>
      </c>
      <c r="M11">
        <v>1</v>
      </c>
      <c r="N11">
        <v>0.25</v>
      </c>
      <c r="O11">
        <v>0.125</v>
      </c>
      <c r="P11">
        <v>0.05</v>
      </c>
      <c r="Q11">
        <v>1</v>
      </c>
      <c r="R11">
        <v>0</v>
      </c>
      <c r="S11">
        <v>1</v>
      </c>
      <c r="T11">
        <v>0</v>
      </c>
      <c r="U11" s="5">
        <v>0</v>
      </c>
      <c r="V11" s="93"/>
      <c r="W11">
        <v>25.925925927777779</v>
      </c>
      <c r="X11">
        <v>0</v>
      </c>
      <c r="Y11">
        <v>5.7903879563636362</v>
      </c>
      <c r="Z11">
        <v>233.33333335</v>
      </c>
      <c r="AA11">
        <v>101.44927534782609</v>
      </c>
      <c r="AC11" t="s">
        <v>320</v>
      </c>
      <c r="AD11" t="s">
        <v>320</v>
      </c>
      <c r="AE11" t="s">
        <v>320</v>
      </c>
      <c r="AF11" t="s">
        <v>321</v>
      </c>
      <c r="AG11" t="s">
        <v>320</v>
      </c>
      <c r="AJ11" s="8" t="s">
        <v>272</v>
      </c>
    </row>
    <row r="12" spans="1:36" ht="15" customHeight="1" x14ac:dyDescent="0.35">
      <c r="A12" s="32" t="s">
        <v>44</v>
      </c>
      <c r="B12" s="91">
        <v>0.25</v>
      </c>
      <c r="C12" s="91">
        <v>0.25</v>
      </c>
      <c r="D12" s="91">
        <v>1</v>
      </c>
      <c r="E12" s="91">
        <v>0.25</v>
      </c>
      <c r="F12" s="91">
        <v>1</v>
      </c>
      <c r="G12" s="27">
        <v>5</v>
      </c>
      <c r="H12" t="s">
        <v>269</v>
      </c>
      <c r="I12" s="87">
        <v>1</v>
      </c>
      <c r="J12">
        <v>0.25</v>
      </c>
      <c r="K12">
        <v>0.25</v>
      </c>
      <c r="L12">
        <v>0</v>
      </c>
      <c r="M12">
        <v>0.25</v>
      </c>
      <c r="N12">
        <v>0</v>
      </c>
      <c r="O12">
        <v>0.375</v>
      </c>
      <c r="P12">
        <v>0.3</v>
      </c>
      <c r="Q12">
        <v>1</v>
      </c>
      <c r="R12">
        <v>1</v>
      </c>
      <c r="S12">
        <v>0.25</v>
      </c>
      <c r="T12">
        <v>0</v>
      </c>
      <c r="U12" s="5">
        <v>0.25</v>
      </c>
      <c r="V12" s="93"/>
      <c r="W12">
        <v>9.0909090895454536</v>
      </c>
      <c r="X12">
        <v>8.3333333320833329</v>
      </c>
      <c r="Y12">
        <v>37.878787877272728</v>
      </c>
      <c r="Z12">
        <v>19.999999996999996</v>
      </c>
      <c r="AA12">
        <v>25.39682539428571</v>
      </c>
      <c r="AC12" t="s">
        <v>320</v>
      </c>
      <c r="AD12" t="s">
        <v>320</v>
      </c>
      <c r="AE12" t="s">
        <v>320</v>
      </c>
      <c r="AF12" t="s">
        <v>321</v>
      </c>
      <c r="AG12" t="s">
        <v>322</v>
      </c>
      <c r="AJ12" s="8" t="s">
        <v>273</v>
      </c>
    </row>
    <row r="13" spans="1:36" ht="15" customHeight="1" x14ac:dyDescent="0.35">
      <c r="A13" s="32" t="s">
        <v>45</v>
      </c>
      <c r="B13">
        <v>0</v>
      </c>
      <c r="C13">
        <v>0</v>
      </c>
      <c r="D13">
        <v>0.125</v>
      </c>
      <c r="E13">
        <v>0.125</v>
      </c>
      <c r="F13" s="91">
        <v>1</v>
      </c>
      <c r="G13" s="27">
        <v>7</v>
      </c>
      <c r="H13" s="27" t="s">
        <v>274</v>
      </c>
      <c r="I13" s="87">
        <v>1</v>
      </c>
      <c r="J13">
        <v>1</v>
      </c>
      <c r="K13">
        <v>1</v>
      </c>
      <c r="L13">
        <v>1</v>
      </c>
      <c r="M13">
        <v>0.25</v>
      </c>
      <c r="N13">
        <v>0.25</v>
      </c>
      <c r="O13">
        <v>0.375</v>
      </c>
      <c r="P13">
        <v>0.45</v>
      </c>
      <c r="Q13">
        <v>0</v>
      </c>
      <c r="R13">
        <v>1</v>
      </c>
      <c r="S13">
        <v>1</v>
      </c>
      <c r="T13">
        <v>1</v>
      </c>
      <c r="U13" s="5">
        <v>0.25</v>
      </c>
      <c r="V13" s="93"/>
      <c r="W13">
        <v>10</v>
      </c>
      <c r="X13">
        <v>20</v>
      </c>
      <c r="Y13">
        <v>61.120689655172413</v>
      </c>
      <c r="Z13">
        <v>163.92387679000001</v>
      </c>
      <c r="AA13">
        <v>296.03361534519252</v>
      </c>
      <c r="AC13" t="s">
        <v>320</v>
      </c>
      <c r="AD13" t="s">
        <v>323</v>
      </c>
      <c r="AE13" t="s">
        <v>320</v>
      </c>
      <c r="AF13" t="s">
        <v>320</v>
      </c>
      <c r="AG13" t="s">
        <v>324</v>
      </c>
      <c r="AJ13" s="8" t="s">
        <v>275</v>
      </c>
    </row>
    <row r="14" spans="1:36" ht="15" customHeight="1" x14ac:dyDescent="0.35">
      <c r="A14" t="s">
        <v>46</v>
      </c>
      <c r="B14">
        <v>0.125</v>
      </c>
      <c r="C14" s="91">
        <v>0.25</v>
      </c>
      <c r="D14" s="91">
        <v>1</v>
      </c>
      <c r="E14">
        <v>0</v>
      </c>
      <c r="F14" s="91">
        <v>1</v>
      </c>
      <c r="G14" s="27">
        <v>9</v>
      </c>
      <c r="H14" t="s">
        <v>269</v>
      </c>
      <c r="I14" s="87">
        <v>1</v>
      </c>
      <c r="J14">
        <v>0</v>
      </c>
      <c r="K14">
        <v>0.25</v>
      </c>
      <c r="L14">
        <v>0</v>
      </c>
      <c r="M14">
        <v>0</v>
      </c>
      <c r="N14">
        <v>0.25</v>
      </c>
      <c r="O14">
        <v>0.25</v>
      </c>
      <c r="P14">
        <v>0.25</v>
      </c>
      <c r="Q14">
        <v>1</v>
      </c>
      <c r="R14">
        <v>0</v>
      </c>
      <c r="S14">
        <v>1</v>
      </c>
      <c r="T14">
        <v>0</v>
      </c>
      <c r="U14" s="5">
        <v>0.25</v>
      </c>
      <c r="V14" s="1"/>
      <c r="W14">
        <v>538.09523809464292</v>
      </c>
      <c r="X14">
        <v>884.05797085739118</v>
      </c>
      <c r="Y14">
        <v>654.31383902181824</v>
      </c>
      <c r="Z14">
        <v>1506.6666666799999</v>
      </c>
      <c r="AA14">
        <v>1878.2608693065213</v>
      </c>
      <c r="AC14" t="s">
        <v>320</v>
      </c>
      <c r="AD14" t="s">
        <v>320</v>
      </c>
      <c r="AE14" t="s">
        <v>320</v>
      </c>
      <c r="AF14" t="s">
        <v>320</v>
      </c>
      <c r="AG14" t="s">
        <v>320</v>
      </c>
      <c r="AI14" t="s">
        <v>276</v>
      </c>
      <c r="AJ14" s="8" t="s">
        <v>277</v>
      </c>
    </row>
    <row r="15" spans="1:36" ht="15" customHeight="1" x14ac:dyDescent="0.35">
      <c r="A15" s="32" t="s">
        <v>47</v>
      </c>
      <c r="B15">
        <v>0</v>
      </c>
      <c r="C15">
        <v>0</v>
      </c>
      <c r="D15">
        <v>0</v>
      </c>
      <c r="E15">
        <v>0.125</v>
      </c>
      <c r="F15" s="91">
        <v>1</v>
      </c>
      <c r="G15" s="27">
        <v>23</v>
      </c>
      <c r="H15" t="s">
        <v>269</v>
      </c>
      <c r="I15" s="87">
        <v>1</v>
      </c>
      <c r="J15">
        <v>0</v>
      </c>
      <c r="K15">
        <v>1</v>
      </c>
      <c r="L15">
        <v>1</v>
      </c>
      <c r="M15">
        <v>0</v>
      </c>
      <c r="N15">
        <v>0.25</v>
      </c>
      <c r="O15">
        <v>0.125</v>
      </c>
      <c r="P15">
        <v>0.05</v>
      </c>
      <c r="Q15">
        <v>1</v>
      </c>
      <c r="R15">
        <v>0</v>
      </c>
      <c r="S15">
        <v>1</v>
      </c>
      <c r="T15">
        <v>0</v>
      </c>
      <c r="U15" s="5">
        <v>0.125</v>
      </c>
      <c r="V15" s="93"/>
      <c r="W15">
        <v>0</v>
      </c>
      <c r="X15">
        <v>0</v>
      </c>
      <c r="Y15">
        <v>11.851851851111112</v>
      </c>
      <c r="Z15">
        <v>1571.1252653333333</v>
      </c>
      <c r="AA15">
        <v>1731.3583295900216</v>
      </c>
      <c r="AC15" t="s">
        <v>320</v>
      </c>
      <c r="AD15" t="s">
        <v>320</v>
      </c>
      <c r="AE15" t="s">
        <v>320</v>
      </c>
      <c r="AF15" t="s">
        <v>320</v>
      </c>
      <c r="AG15" t="s">
        <v>324</v>
      </c>
      <c r="AJ15" s="8" t="s">
        <v>278</v>
      </c>
    </row>
    <row r="16" spans="1:36" ht="15" customHeight="1" x14ac:dyDescent="0.35">
      <c r="A16" s="32" t="s">
        <v>48</v>
      </c>
      <c r="B16" s="91">
        <v>1</v>
      </c>
      <c r="C16" s="91">
        <v>0.25</v>
      </c>
      <c r="D16" s="91">
        <v>1</v>
      </c>
      <c r="E16">
        <v>0</v>
      </c>
      <c r="F16">
        <v>0</v>
      </c>
      <c r="G16" s="27">
        <v>44</v>
      </c>
      <c r="H16" t="s">
        <v>269</v>
      </c>
      <c r="I16" s="87">
        <v>1</v>
      </c>
      <c r="J16">
        <v>0</v>
      </c>
      <c r="K16">
        <v>0</v>
      </c>
      <c r="L16">
        <v>0</v>
      </c>
      <c r="M16">
        <v>1</v>
      </c>
      <c r="N16">
        <v>1</v>
      </c>
      <c r="O16" s="8">
        <v>0.375</v>
      </c>
      <c r="P16" s="8">
        <v>1</v>
      </c>
      <c r="Q16">
        <v>0</v>
      </c>
      <c r="R16">
        <v>1</v>
      </c>
      <c r="S16">
        <v>0.25</v>
      </c>
      <c r="T16">
        <v>0</v>
      </c>
      <c r="U16" s="5">
        <v>0.25</v>
      </c>
      <c r="V16" s="93"/>
      <c r="W16">
        <v>17.044705948674178</v>
      </c>
      <c r="X16">
        <v>22.114093897235207</v>
      </c>
      <c r="Y16">
        <v>17.035048588670794</v>
      </c>
      <c r="Z16">
        <v>0</v>
      </c>
      <c r="AA16">
        <v>0.99522292999999995</v>
      </c>
      <c r="AC16" t="s">
        <v>324</v>
      </c>
      <c r="AD16" t="s">
        <v>324</v>
      </c>
      <c r="AE16" t="s">
        <v>324</v>
      </c>
      <c r="AF16" t="s">
        <v>320</v>
      </c>
      <c r="AG16" t="s">
        <v>320</v>
      </c>
      <c r="AJ16" s="8" t="s">
        <v>279</v>
      </c>
    </row>
    <row r="17" spans="1:36" ht="15" customHeight="1" x14ac:dyDescent="0.35">
      <c r="A17" s="32" t="s">
        <v>49</v>
      </c>
      <c r="B17" s="91">
        <v>0.25</v>
      </c>
      <c r="C17" s="91">
        <v>0.25</v>
      </c>
      <c r="D17" s="91">
        <v>1</v>
      </c>
      <c r="E17">
        <v>0</v>
      </c>
      <c r="F17">
        <v>0</v>
      </c>
      <c r="G17" s="27">
        <v>26</v>
      </c>
      <c r="H17" t="s">
        <v>269</v>
      </c>
      <c r="I17" s="87">
        <v>1</v>
      </c>
      <c r="J17">
        <v>0</v>
      </c>
      <c r="K17">
        <v>0</v>
      </c>
      <c r="L17">
        <v>0</v>
      </c>
      <c r="M17">
        <v>0.25</v>
      </c>
      <c r="N17">
        <v>1</v>
      </c>
      <c r="O17">
        <v>0.25</v>
      </c>
      <c r="P17">
        <v>0.15</v>
      </c>
      <c r="Q17">
        <v>1</v>
      </c>
      <c r="R17">
        <v>0</v>
      </c>
      <c r="S17">
        <v>0</v>
      </c>
      <c r="T17">
        <v>0</v>
      </c>
      <c r="U17" s="5">
        <v>0</v>
      </c>
      <c r="V17" s="93"/>
      <c r="W17">
        <v>57.103938465878535</v>
      </c>
      <c r="X17">
        <v>51.215394409391251</v>
      </c>
      <c r="Y17">
        <v>72.463768113043486</v>
      </c>
      <c r="Z17">
        <v>0</v>
      </c>
      <c r="AA17">
        <v>2.8985507247826088</v>
      </c>
      <c r="AC17" t="s">
        <v>324</v>
      </c>
      <c r="AD17" t="s">
        <v>324</v>
      </c>
      <c r="AE17" t="s">
        <v>322</v>
      </c>
      <c r="AF17" t="s">
        <v>320</v>
      </c>
      <c r="AG17" t="s">
        <v>320</v>
      </c>
      <c r="AJ17" s="8" t="s">
        <v>280</v>
      </c>
    </row>
    <row r="18" spans="1:36" ht="15" customHeight="1" x14ac:dyDescent="0.35">
      <c r="A18" s="32" t="s">
        <v>50</v>
      </c>
      <c r="B18">
        <v>0</v>
      </c>
      <c r="C18">
        <v>0</v>
      </c>
      <c r="D18" s="91">
        <v>0.25</v>
      </c>
      <c r="E18" s="91">
        <v>0.25</v>
      </c>
      <c r="F18" s="91">
        <v>1</v>
      </c>
      <c r="G18" s="27">
        <v>6</v>
      </c>
      <c r="H18" t="s">
        <v>269</v>
      </c>
      <c r="I18" s="87">
        <v>1</v>
      </c>
      <c r="J18">
        <v>0.25</v>
      </c>
      <c r="K18">
        <v>0.25</v>
      </c>
      <c r="L18">
        <v>1</v>
      </c>
      <c r="M18">
        <v>0</v>
      </c>
      <c r="N18">
        <v>0</v>
      </c>
      <c r="O18">
        <v>0.25</v>
      </c>
      <c r="P18">
        <v>0.05</v>
      </c>
      <c r="Q18">
        <v>1</v>
      </c>
      <c r="R18">
        <v>1</v>
      </c>
      <c r="S18">
        <v>1</v>
      </c>
      <c r="T18">
        <v>0</v>
      </c>
      <c r="U18" s="5">
        <v>1</v>
      </c>
      <c r="V18" s="93"/>
      <c r="W18">
        <v>3.1746031747619048</v>
      </c>
      <c r="X18">
        <v>7.4074074077777778</v>
      </c>
      <c r="Y18">
        <v>20.512820515384615</v>
      </c>
      <c r="Z18">
        <v>420.000000027</v>
      </c>
      <c r="AA18">
        <v>217.39130435869569</v>
      </c>
      <c r="AC18" t="s">
        <v>320</v>
      </c>
      <c r="AD18" t="s">
        <v>320</v>
      </c>
      <c r="AE18" t="s">
        <v>320</v>
      </c>
      <c r="AF18" t="s">
        <v>321</v>
      </c>
      <c r="AG18" t="s">
        <v>320</v>
      </c>
      <c r="AJ18" s="8" t="s">
        <v>270</v>
      </c>
    </row>
    <row r="19" spans="1:36" ht="15" customHeight="1" x14ac:dyDescent="0.35">
      <c r="A19" s="32" t="s">
        <v>51</v>
      </c>
      <c r="B19" s="91">
        <v>0.25</v>
      </c>
      <c r="C19" s="91">
        <v>1</v>
      </c>
      <c r="D19" s="91">
        <v>1</v>
      </c>
      <c r="E19">
        <v>0</v>
      </c>
      <c r="F19">
        <v>0.125</v>
      </c>
      <c r="G19" s="27">
        <v>17</v>
      </c>
      <c r="H19" t="s">
        <v>269</v>
      </c>
      <c r="I19" s="87">
        <v>1</v>
      </c>
      <c r="J19">
        <v>0</v>
      </c>
      <c r="K19">
        <v>1</v>
      </c>
      <c r="L19">
        <v>0</v>
      </c>
      <c r="M19">
        <v>0</v>
      </c>
      <c r="N19">
        <v>0</v>
      </c>
      <c r="O19">
        <v>0.125</v>
      </c>
      <c r="P19">
        <v>0.35</v>
      </c>
      <c r="Q19">
        <v>0.25</v>
      </c>
      <c r="R19">
        <v>0</v>
      </c>
      <c r="S19">
        <v>0</v>
      </c>
      <c r="T19">
        <v>0</v>
      </c>
      <c r="U19" s="5">
        <v>0</v>
      </c>
      <c r="V19" s="93"/>
      <c r="W19">
        <v>281.4814814633333</v>
      </c>
      <c r="X19">
        <v>260.9523809414286</v>
      </c>
      <c r="Y19">
        <v>88.888888880222211</v>
      </c>
      <c r="Z19">
        <v>53.333333333999995</v>
      </c>
      <c r="AA19">
        <v>17.391304345217392</v>
      </c>
      <c r="AC19" t="s">
        <v>320</v>
      </c>
      <c r="AD19" t="s">
        <v>320</v>
      </c>
      <c r="AE19" t="s">
        <v>320</v>
      </c>
      <c r="AF19" t="s">
        <v>320</v>
      </c>
      <c r="AG19" t="s">
        <v>320</v>
      </c>
      <c r="AJ19" s="8" t="s">
        <v>281</v>
      </c>
    </row>
    <row r="20" spans="1:36" ht="15" customHeight="1" x14ac:dyDescent="0.35">
      <c r="A20" s="32" t="s">
        <v>52</v>
      </c>
      <c r="B20" s="91">
        <v>0.25</v>
      </c>
      <c r="C20" s="91">
        <v>0.25</v>
      </c>
      <c r="D20" s="91">
        <v>1</v>
      </c>
      <c r="E20">
        <v>0</v>
      </c>
      <c r="F20">
        <v>0.125</v>
      </c>
      <c r="G20" s="27">
        <v>15</v>
      </c>
      <c r="H20" t="s">
        <v>269</v>
      </c>
      <c r="I20" s="87">
        <v>1</v>
      </c>
      <c r="J20">
        <v>0</v>
      </c>
      <c r="K20">
        <v>0</v>
      </c>
      <c r="L20">
        <v>0</v>
      </c>
      <c r="M20">
        <v>0.25</v>
      </c>
      <c r="N20">
        <v>0.25</v>
      </c>
      <c r="O20">
        <v>0.25</v>
      </c>
      <c r="P20">
        <v>0.05</v>
      </c>
      <c r="Q20">
        <v>1</v>
      </c>
      <c r="R20">
        <v>1</v>
      </c>
      <c r="S20">
        <v>1</v>
      </c>
      <c r="T20">
        <v>1</v>
      </c>
      <c r="U20" s="5">
        <v>1</v>
      </c>
      <c r="V20" s="93"/>
      <c r="W20">
        <v>614.97913463586201</v>
      </c>
      <c r="X20">
        <v>659.04761906514284</v>
      </c>
      <c r="Y20">
        <v>434.07407404977783</v>
      </c>
      <c r="Z20">
        <v>239.99999993400002</v>
      </c>
      <c r="AA20">
        <v>113.04347824347826</v>
      </c>
      <c r="AC20" t="s">
        <v>320</v>
      </c>
      <c r="AD20" t="s">
        <v>320</v>
      </c>
      <c r="AE20" t="s">
        <v>320</v>
      </c>
      <c r="AF20" t="s">
        <v>320</v>
      </c>
      <c r="AG20" t="s">
        <v>320</v>
      </c>
      <c r="AJ20" s="8" t="s">
        <v>270</v>
      </c>
    </row>
    <row r="21" spans="1:36" ht="15" customHeight="1" x14ac:dyDescent="0.35">
      <c r="A21" s="32" t="s">
        <v>53</v>
      </c>
      <c r="B21">
        <v>0</v>
      </c>
      <c r="C21">
        <v>0</v>
      </c>
      <c r="D21">
        <v>0.125</v>
      </c>
      <c r="E21">
        <v>0.125</v>
      </c>
      <c r="F21" s="91">
        <v>1</v>
      </c>
      <c r="G21" s="27">
        <v>11</v>
      </c>
      <c r="H21" s="27" t="s">
        <v>274</v>
      </c>
      <c r="I21" s="87">
        <v>1</v>
      </c>
      <c r="J21">
        <v>0</v>
      </c>
      <c r="K21">
        <v>1</v>
      </c>
      <c r="L21">
        <v>1</v>
      </c>
      <c r="M21">
        <v>0</v>
      </c>
      <c r="N21">
        <v>0</v>
      </c>
      <c r="O21">
        <v>0.25</v>
      </c>
      <c r="P21">
        <v>1</v>
      </c>
      <c r="Q21">
        <v>1</v>
      </c>
      <c r="R21">
        <v>0</v>
      </c>
      <c r="S21">
        <v>1</v>
      </c>
      <c r="T21">
        <v>0</v>
      </c>
      <c r="U21" s="5">
        <v>0.25</v>
      </c>
      <c r="V21" s="93"/>
      <c r="W21">
        <v>20</v>
      </c>
      <c r="X21">
        <v>20</v>
      </c>
      <c r="Y21">
        <v>4.3103448275862073</v>
      </c>
      <c r="Z21">
        <v>57.455628953678882</v>
      </c>
      <c r="AA21">
        <v>98.361904213205676</v>
      </c>
      <c r="AC21" t="s">
        <v>323</v>
      </c>
      <c r="AD21" s="87" t="s">
        <v>264</v>
      </c>
      <c r="AE21" t="s">
        <v>322</v>
      </c>
      <c r="AF21" t="s">
        <v>324</v>
      </c>
      <c r="AG21" t="s">
        <v>324</v>
      </c>
      <c r="AJ21" s="8" t="s">
        <v>282</v>
      </c>
    </row>
    <row r="22" spans="1:36" ht="15" customHeight="1" x14ac:dyDescent="0.35">
      <c r="A22" s="32" t="s">
        <v>54</v>
      </c>
      <c r="B22">
        <v>0</v>
      </c>
      <c r="C22">
        <v>0</v>
      </c>
      <c r="D22" s="91">
        <v>0.375</v>
      </c>
      <c r="E22">
        <v>0.125</v>
      </c>
      <c r="F22" s="91">
        <v>1</v>
      </c>
      <c r="G22" s="27">
        <v>53</v>
      </c>
      <c r="H22" t="s">
        <v>269</v>
      </c>
      <c r="I22" s="87">
        <v>1</v>
      </c>
      <c r="J22">
        <v>0.25</v>
      </c>
      <c r="K22">
        <v>0.25</v>
      </c>
      <c r="L22">
        <v>0</v>
      </c>
      <c r="M22">
        <v>0.25</v>
      </c>
      <c r="N22">
        <v>0</v>
      </c>
      <c r="O22">
        <v>0.125</v>
      </c>
      <c r="P22">
        <v>1</v>
      </c>
      <c r="Q22">
        <v>1</v>
      </c>
      <c r="R22">
        <v>0</v>
      </c>
      <c r="S22">
        <v>1</v>
      </c>
      <c r="T22">
        <v>0</v>
      </c>
      <c r="U22" s="5">
        <v>0</v>
      </c>
      <c r="V22" s="93"/>
      <c r="W22">
        <v>0</v>
      </c>
      <c r="X22">
        <v>0</v>
      </c>
      <c r="Y22">
        <v>24.637681158695653</v>
      </c>
      <c r="Z22">
        <v>20</v>
      </c>
      <c r="AA22">
        <v>66.666666663913048</v>
      </c>
      <c r="AC22" t="s">
        <v>320</v>
      </c>
      <c r="AD22" s="27" t="s">
        <v>320</v>
      </c>
      <c r="AE22" t="s">
        <v>320</v>
      </c>
      <c r="AF22" t="s">
        <v>321</v>
      </c>
      <c r="AG22" t="s">
        <v>320</v>
      </c>
      <c r="AI22" t="s">
        <v>283</v>
      </c>
      <c r="AJ22" s="8" t="s">
        <v>280</v>
      </c>
    </row>
    <row r="23" spans="1:36" ht="15" customHeight="1" x14ac:dyDescent="0.35">
      <c r="A23" s="32" t="s">
        <v>55</v>
      </c>
      <c r="B23" s="91">
        <v>1</v>
      </c>
      <c r="C23" s="91">
        <v>0.25</v>
      </c>
      <c r="D23">
        <v>0.125</v>
      </c>
      <c r="E23">
        <v>0</v>
      </c>
      <c r="F23">
        <v>0</v>
      </c>
      <c r="G23" s="27">
        <v>26</v>
      </c>
      <c r="H23" t="s">
        <v>269</v>
      </c>
      <c r="I23" s="87">
        <v>1</v>
      </c>
      <c r="J23">
        <v>0</v>
      </c>
      <c r="K23">
        <v>0</v>
      </c>
      <c r="L23">
        <v>0</v>
      </c>
      <c r="M23">
        <v>1</v>
      </c>
      <c r="N23">
        <v>0.25</v>
      </c>
      <c r="O23">
        <v>0.125</v>
      </c>
      <c r="P23">
        <v>0.15</v>
      </c>
      <c r="Q23">
        <v>1</v>
      </c>
      <c r="R23">
        <v>0</v>
      </c>
      <c r="S23">
        <v>1</v>
      </c>
      <c r="T23">
        <v>0</v>
      </c>
      <c r="U23" s="5">
        <v>1</v>
      </c>
      <c r="V23" s="93"/>
      <c r="W23">
        <v>37.87717556137931</v>
      </c>
      <c r="X23">
        <v>168.06722690000001</v>
      </c>
      <c r="Y23">
        <v>12.738853504</v>
      </c>
      <c r="Z23">
        <v>0</v>
      </c>
      <c r="AA23">
        <v>0.90991810742857138</v>
      </c>
      <c r="AC23" t="s">
        <v>322</v>
      </c>
      <c r="AD23" s="27" t="s">
        <v>322</v>
      </c>
      <c r="AE23" t="s">
        <v>320</v>
      </c>
      <c r="AF23" t="s">
        <v>320</v>
      </c>
      <c r="AG23" t="s">
        <v>320</v>
      </c>
      <c r="AJ23" s="8" t="s">
        <v>270</v>
      </c>
    </row>
    <row r="24" spans="1:36" ht="15" customHeight="1" x14ac:dyDescent="0.35">
      <c r="A24" s="32" t="s">
        <v>56</v>
      </c>
      <c r="B24">
        <v>0.125</v>
      </c>
      <c r="C24">
        <v>0.125</v>
      </c>
      <c r="D24" s="91">
        <v>1</v>
      </c>
      <c r="E24">
        <v>0.125</v>
      </c>
      <c r="F24" s="91">
        <v>0.375</v>
      </c>
      <c r="G24" s="27">
        <v>56</v>
      </c>
      <c r="H24" t="s">
        <v>269</v>
      </c>
      <c r="I24" s="87">
        <v>1</v>
      </c>
      <c r="J24">
        <v>0</v>
      </c>
      <c r="K24">
        <v>0.25</v>
      </c>
      <c r="L24">
        <v>0</v>
      </c>
      <c r="M24">
        <v>1</v>
      </c>
      <c r="N24">
        <v>0</v>
      </c>
      <c r="O24">
        <v>0.125</v>
      </c>
      <c r="P24">
        <v>0.05</v>
      </c>
      <c r="Q24">
        <v>1</v>
      </c>
      <c r="R24">
        <v>0</v>
      </c>
      <c r="S24">
        <v>0</v>
      </c>
      <c r="T24">
        <v>0</v>
      </c>
      <c r="U24" s="5">
        <v>0</v>
      </c>
      <c r="V24" s="93"/>
      <c r="W24">
        <v>13.178124313793104</v>
      </c>
      <c r="X24">
        <v>8.695652173913043</v>
      </c>
      <c r="Y24">
        <v>37.681159420434781</v>
      </c>
      <c r="Z24">
        <v>26.666666659999997</v>
      </c>
      <c r="AA24">
        <v>26.086956521739129</v>
      </c>
      <c r="AC24" t="s">
        <v>320</v>
      </c>
      <c r="AD24" s="27" t="s">
        <v>320</v>
      </c>
      <c r="AE24" t="s">
        <v>320</v>
      </c>
      <c r="AF24" t="s">
        <v>320</v>
      </c>
      <c r="AG24" t="s">
        <v>320</v>
      </c>
      <c r="AI24" t="s">
        <v>328</v>
      </c>
      <c r="AJ24" s="8" t="s">
        <v>284</v>
      </c>
    </row>
    <row r="25" spans="1:36" ht="15" customHeight="1" x14ac:dyDescent="0.35">
      <c r="A25" s="32" t="s">
        <v>57</v>
      </c>
      <c r="B25">
        <v>0.125</v>
      </c>
      <c r="C25">
        <v>0.125</v>
      </c>
      <c r="D25" s="91">
        <v>0.375</v>
      </c>
      <c r="E25">
        <v>0.125</v>
      </c>
      <c r="F25" s="91">
        <v>1</v>
      </c>
      <c r="G25" s="27">
        <v>48</v>
      </c>
      <c r="H25" s="27" t="s">
        <v>274</v>
      </c>
      <c r="I25" s="87">
        <v>1</v>
      </c>
      <c r="J25">
        <v>0</v>
      </c>
      <c r="K25">
        <v>0.25</v>
      </c>
      <c r="L25">
        <v>0</v>
      </c>
      <c r="M25">
        <v>0</v>
      </c>
      <c r="N25">
        <v>0.25</v>
      </c>
      <c r="O25">
        <v>0.375</v>
      </c>
      <c r="P25">
        <v>1</v>
      </c>
      <c r="Q25">
        <v>1</v>
      </c>
      <c r="R25">
        <v>0</v>
      </c>
      <c r="S25">
        <v>1</v>
      </c>
      <c r="T25">
        <v>0</v>
      </c>
      <c r="U25" s="5">
        <v>1</v>
      </c>
      <c r="V25" s="93"/>
      <c r="W25">
        <v>10</v>
      </c>
      <c r="X25">
        <v>5</v>
      </c>
      <c r="Y25">
        <v>4.4827586206896548</v>
      </c>
      <c r="Z25">
        <v>5.806451612903226</v>
      </c>
      <c r="AA25">
        <v>17.174154298275521</v>
      </c>
      <c r="AC25" t="s">
        <v>323</v>
      </c>
      <c r="AD25" t="s">
        <v>323</v>
      </c>
      <c r="AE25" t="s">
        <v>322</v>
      </c>
      <c r="AF25" t="s">
        <v>320</v>
      </c>
      <c r="AG25" t="s">
        <v>324</v>
      </c>
      <c r="AI25" t="s">
        <v>285</v>
      </c>
      <c r="AJ25" s="8" t="s">
        <v>280</v>
      </c>
    </row>
    <row r="26" spans="1:36" ht="15" customHeight="1" x14ac:dyDescent="0.35">
      <c r="A26" s="32" t="s">
        <v>58</v>
      </c>
      <c r="B26" s="91">
        <v>0.375</v>
      </c>
      <c r="C26" s="91">
        <v>0.25</v>
      </c>
      <c r="D26" s="91">
        <v>1</v>
      </c>
      <c r="E26">
        <v>0</v>
      </c>
      <c r="F26">
        <v>0</v>
      </c>
      <c r="G26" s="27">
        <v>29</v>
      </c>
      <c r="H26" t="s">
        <v>269</v>
      </c>
      <c r="I26" s="87">
        <v>1</v>
      </c>
      <c r="J26">
        <v>1</v>
      </c>
      <c r="K26">
        <v>0</v>
      </c>
      <c r="L26">
        <v>0</v>
      </c>
      <c r="M26">
        <v>0</v>
      </c>
      <c r="N26">
        <v>0.25</v>
      </c>
      <c r="O26">
        <v>0.375</v>
      </c>
      <c r="P26">
        <v>1</v>
      </c>
      <c r="Q26">
        <v>0</v>
      </c>
      <c r="R26">
        <v>1</v>
      </c>
      <c r="S26">
        <v>1</v>
      </c>
      <c r="T26">
        <v>1</v>
      </c>
      <c r="U26" s="5">
        <v>0</v>
      </c>
      <c r="V26" s="93"/>
      <c r="W26">
        <v>148.71794869230769</v>
      </c>
      <c r="X26">
        <v>576.92307693615396</v>
      </c>
      <c r="Y26">
        <v>820.51282049000008</v>
      </c>
      <c r="Z26">
        <v>40</v>
      </c>
      <c r="AA26">
        <v>9.0909090895454536</v>
      </c>
      <c r="AC26" t="s">
        <v>320</v>
      </c>
      <c r="AD26" t="s">
        <v>320</v>
      </c>
      <c r="AE26" t="s">
        <v>320</v>
      </c>
      <c r="AF26" t="s">
        <v>320</v>
      </c>
      <c r="AG26" t="s">
        <v>320</v>
      </c>
      <c r="AJ26" s="8" t="s">
        <v>280</v>
      </c>
    </row>
    <row r="27" spans="1:36" ht="15" customHeight="1" x14ac:dyDescent="0.35">
      <c r="A27" s="32" t="s">
        <v>59</v>
      </c>
      <c r="B27" s="91">
        <v>1</v>
      </c>
      <c r="C27">
        <v>0.125</v>
      </c>
      <c r="D27" s="91">
        <v>0.25</v>
      </c>
      <c r="E27">
        <v>0</v>
      </c>
      <c r="F27">
        <v>0.125</v>
      </c>
      <c r="G27" s="27">
        <v>4</v>
      </c>
      <c r="H27" t="s">
        <v>269</v>
      </c>
      <c r="I27" s="87">
        <v>1</v>
      </c>
      <c r="J27">
        <v>0</v>
      </c>
      <c r="K27">
        <v>0</v>
      </c>
      <c r="L27">
        <v>0</v>
      </c>
      <c r="M27">
        <v>0</v>
      </c>
      <c r="N27">
        <v>0.25</v>
      </c>
      <c r="O27">
        <v>0.25</v>
      </c>
      <c r="P27">
        <v>0.15</v>
      </c>
      <c r="Q27">
        <v>1</v>
      </c>
      <c r="R27">
        <v>0</v>
      </c>
      <c r="S27">
        <v>0</v>
      </c>
      <c r="T27">
        <v>0</v>
      </c>
      <c r="U27" s="5">
        <v>0</v>
      </c>
      <c r="V27" s="93"/>
      <c r="W27">
        <v>149.20634920571428</v>
      </c>
      <c r="X27">
        <v>73.733374175024608</v>
      </c>
      <c r="Y27">
        <v>90.909090915999997</v>
      </c>
      <c r="Z27">
        <v>56.617126671111109</v>
      </c>
      <c r="AA27">
        <v>18.181818183636366</v>
      </c>
      <c r="AC27" t="s">
        <v>320</v>
      </c>
      <c r="AD27" t="s">
        <v>324</v>
      </c>
      <c r="AE27" t="s">
        <v>325</v>
      </c>
      <c r="AF27" t="s">
        <v>325</v>
      </c>
      <c r="AG27" t="s">
        <v>320</v>
      </c>
      <c r="AJ27" s="8" t="s">
        <v>286</v>
      </c>
    </row>
    <row r="28" spans="1:36" ht="15" customHeight="1" x14ac:dyDescent="0.35">
      <c r="A28" s="32" t="s">
        <v>60</v>
      </c>
      <c r="B28" s="91">
        <v>0.25</v>
      </c>
      <c r="C28" s="91">
        <v>0.375</v>
      </c>
      <c r="D28" s="91">
        <v>1</v>
      </c>
      <c r="E28">
        <v>0.125</v>
      </c>
      <c r="F28" s="91">
        <v>0.25</v>
      </c>
      <c r="G28" s="27">
        <v>4</v>
      </c>
      <c r="H28" t="s">
        <v>269</v>
      </c>
      <c r="I28" s="87">
        <v>1</v>
      </c>
      <c r="J28">
        <v>0</v>
      </c>
      <c r="K28">
        <v>0.25</v>
      </c>
      <c r="L28">
        <v>0</v>
      </c>
      <c r="M28">
        <v>0.25</v>
      </c>
      <c r="N28">
        <v>0.25</v>
      </c>
      <c r="O28">
        <v>0.375</v>
      </c>
      <c r="P28">
        <v>0.25</v>
      </c>
      <c r="Q28">
        <v>1</v>
      </c>
      <c r="R28">
        <v>1</v>
      </c>
      <c r="S28">
        <v>0</v>
      </c>
      <c r="T28">
        <v>0</v>
      </c>
      <c r="U28" s="5">
        <v>0.25</v>
      </c>
      <c r="V28" s="93"/>
      <c r="W28">
        <v>107.51470995237923</v>
      </c>
      <c r="X28">
        <v>236.19047618714291</v>
      </c>
      <c r="Y28">
        <v>143.26241134170218</v>
      </c>
      <c r="Z28">
        <v>101.23142250866665</v>
      </c>
      <c r="AA28">
        <v>92.828209836156404</v>
      </c>
      <c r="AC28" t="s">
        <v>324</v>
      </c>
      <c r="AD28" t="s">
        <v>320</v>
      </c>
      <c r="AE28" t="s">
        <v>320</v>
      </c>
      <c r="AF28" t="s">
        <v>324</v>
      </c>
      <c r="AG28" t="s">
        <v>324</v>
      </c>
      <c r="AI28" t="s">
        <v>287</v>
      </c>
      <c r="AJ28" s="8" t="s">
        <v>270</v>
      </c>
    </row>
    <row r="29" spans="1:36" ht="15" customHeight="1" x14ac:dyDescent="0.35">
      <c r="A29" s="32" t="s">
        <v>61</v>
      </c>
      <c r="B29">
        <v>0.125</v>
      </c>
      <c r="C29" s="91">
        <v>0.25</v>
      </c>
      <c r="D29" s="91">
        <v>1</v>
      </c>
      <c r="E29">
        <v>0</v>
      </c>
      <c r="F29">
        <v>0.25</v>
      </c>
      <c r="G29" s="27">
        <v>7</v>
      </c>
      <c r="H29" s="27" t="s">
        <v>288</v>
      </c>
      <c r="I29" s="87">
        <v>1</v>
      </c>
      <c r="J29">
        <v>1</v>
      </c>
      <c r="K29">
        <v>0</v>
      </c>
      <c r="L29">
        <v>0</v>
      </c>
      <c r="M29">
        <v>1</v>
      </c>
      <c r="N29">
        <v>1</v>
      </c>
      <c r="O29">
        <v>1</v>
      </c>
      <c r="P29">
        <v>1</v>
      </c>
      <c r="Q29">
        <v>0</v>
      </c>
      <c r="R29">
        <v>0</v>
      </c>
      <c r="S29">
        <v>0</v>
      </c>
      <c r="T29">
        <v>1</v>
      </c>
      <c r="U29" s="5">
        <v>0</v>
      </c>
      <c r="V29" s="93"/>
      <c r="W29">
        <v>4.5454545447727268</v>
      </c>
      <c r="X29">
        <v>5.3333333335999997</v>
      </c>
      <c r="Y29">
        <v>130.37037036177779</v>
      </c>
      <c r="Z29">
        <v>0</v>
      </c>
      <c r="AA29">
        <v>50.724637673913044</v>
      </c>
      <c r="AC29" t="s">
        <v>321</v>
      </c>
      <c r="AD29" t="s">
        <v>322</v>
      </c>
      <c r="AE29" t="s">
        <v>320</v>
      </c>
      <c r="AF29" t="s">
        <v>320</v>
      </c>
      <c r="AG29" t="s">
        <v>321</v>
      </c>
      <c r="AI29" t="s">
        <v>289</v>
      </c>
      <c r="AJ29" s="8" t="s">
        <v>290</v>
      </c>
    </row>
    <row r="30" spans="1:36" ht="15" customHeight="1" x14ac:dyDescent="0.35">
      <c r="A30" s="32" t="s">
        <v>62</v>
      </c>
      <c r="B30">
        <v>0</v>
      </c>
      <c r="C30">
        <v>0.125</v>
      </c>
      <c r="D30">
        <v>0.125</v>
      </c>
      <c r="E30">
        <v>0.125</v>
      </c>
      <c r="F30" s="91">
        <v>1</v>
      </c>
      <c r="G30" s="27">
        <v>3</v>
      </c>
      <c r="H30" t="s">
        <v>269</v>
      </c>
      <c r="I30" s="87">
        <v>1</v>
      </c>
      <c r="J30">
        <v>1</v>
      </c>
      <c r="K30">
        <v>1</v>
      </c>
      <c r="L30">
        <v>1</v>
      </c>
      <c r="M30">
        <v>0</v>
      </c>
      <c r="N30">
        <v>0</v>
      </c>
      <c r="O30">
        <v>0.125</v>
      </c>
      <c r="P30">
        <v>0.1</v>
      </c>
      <c r="Q30">
        <v>1</v>
      </c>
      <c r="R30">
        <v>0</v>
      </c>
      <c r="S30">
        <v>1</v>
      </c>
      <c r="T30">
        <v>0</v>
      </c>
      <c r="U30" s="5">
        <v>0</v>
      </c>
      <c r="V30" s="93"/>
      <c r="W30">
        <v>6.3492063495238096</v>
      </c>
      <c r="X30">
        <v>994.87179486961531</v>
      </c>
      <c r="Y30">
        <v>229.62962962999998</v>
      </c>
      <c r="Z30">
        <v>3319.9999999339998</v>
      </c>
      <c r="AA30">
        <v>30489.8550724913</v>
      </c>
      <c r="AC30" t="s">
        <v>320</v>
      </c>
      <c r="AD30" t="s">
        <v>320</v>
      </c>
      <c r="AE30" t="s">
        <v>320</v>
      </c>
      <c r="AF30" t="s">
        <v>320</v>
      </c>
      <c r="AG30" t="s">
        <v>320</v>
      </c>
      <c r="AJ30" s="8" t="s">
        <v>275</v>
      </c>
    </row>
    <row r="31" spans="1:36" ht="15" customHeight="1" x14ac:dyDescent="0.35">
      <c r="A31" s="32" t="s">
        <v>63</v>
      </c>
      <c r="B31">
        <v>0</v>
      </c>
      <c r="C31">
        <v>0</v>
      </c>
      <c r="D31" s="91">
        <v>0.25</v>
      </c>
      <c r="E31">
        <v>0.125</v>
      </c>
      <c r="F31" s="91">
        <v>1</v>
      </c>
      <c r="G31" s="27">
        <v>4</v>
      </c>
      <c r="H31" t="s">
        <v>269</v>
      </c>
      <c r="I31" s="87">
        <v>1</v>
      </c>
      <c r="J31">
        <v>0</v>
      </c>
      <c r="K31">
        <v>1</v>
      </c>
      <c r="L31">
        <v>0</v>
      </c>
      <c r="M31">
        <v>0</v>
      </c>
      <c r="N31">
        <v>0</v>
      </c>
      <c r="O31">
        <v>0.125</v>
      </c>
      <c r="P31">
        <v>0.05</v>
      </c>
      <c r="Q31">
        <v>1</v>
      </c>
      <c r="R31">
        <v>0</v>
      </c>
      <c r="S31">
        <v>0.25</v>
      </c>
      <c r="T31">
        <v>0.25</v>
      </c>
      <c r="U31" s="5">
        <v>0.25</v>
      </c>
      <c r="V31" s="93"/>
      <c r="W31">
        <v>6.8000899733333329</v>
      </c>
      <c r="X31">
        <v>22.22222221958333</v>
      </c>
      <c r="Y31">
        <v>82.802547771999997</v>
      </c>
      <c r="Z31">
        <v>826.66666680000003</v>
      </c>
      <c r="AA31">
        <v>2826.0869566686952</v>
      </c>
      <c r="AC31" t="s">
        <v>320</v>
      </c>
      <c r="AD31" t="s">
        <v>320</v>
      </c>
      <c r="AE31" t="s">
        <v>320</v>
      </c>
      <c r="AF31" t="s">
        <v>320</v>
      </c>
      <c r="AG31" t="s">
        <v>320</v>
      </c>
      <c r="AJ31" s="8" t="s">
        <v>270</v>
      </c>
    </row>
    <row r="32" spans="1:36" ht="15" customHeight="1" x14ac:dyDescent="0.35">
      <c r="A32" s="32" t="s">
        <v>64</v>
      </c>
      <c r="B32" s="91">
        <v>0.375</v>
      </c>
      <c r="C32" s="91">
        <v>0.25</v>
      </c>
      <c r="D32" s="91">
        <v>1</v>
      </c>
      <c r="E32">
        <v>0.125</v>
      </c>
      <c r="F32" s="91">
        <v>1</v>
      </c>
      <c r="G32" s="27">
        <v>2</v>
      </c>
      <c r="H32" t="s">
        <v>269</v>
      </c>
      <c r="I32" s="87">
        <v>1</v>
      </c>
      <c r="J32">
        <v>0</v>
      </c>
      <c r="K32">
        <v>0</v>
      </c>
      <c r="L32">
        <v>0</v>
      </c>
      <c r="M32">
        <v>0</v>
      </c>
      <c r="N32">
        <v>0.25</v>
      </c>
      <c r="O32">
        <v>0.25</v>
      </c>
      <c r="P32">
        <v>0.25</v>
      </c>
      <c r="Q32">
        <v>1</v>
      </c>
      <c r="R32">
        <v>0</v>
      </c>
      <c r="S32">
        <v>0</v>
      </c>
      <c r="T32">
        <v>0</v>
      </c>
      <c r="U32" s="5">
        <v>0.25</v>
      </c>
      <c r="V32" s="93"/>
      <c r="W32">
        <v>712.2691031636424</v>
      </c>
      <c r="X32">
        <v>1069.781492834627</v>
      </c>
      <c r="Y32">
        <v>713.03398343306662</v>
      </c>
      <c r="Z32">
        <v>853.33333332999996</v>
      </c>
      <c r="AA32">
        <v>1339.3939393731821</v>
      </c>
      <c r="AC32" t="s">
        <v>324</v>
      </c>
      <c r="AD32" t="s">
        <v>324</v>
      </c>
      <c r="AE32" t="s">
        <v>324</v>
      </c>
      <c r="AF32" t="s">
        <v>326</v>
      </c>
      <c r="AG32" t="s">
        <v>320</v>
      </c>
      <c r="AI32" t="s">
        <v>291</v>
      </c>
      <c r="AJ32" s="8" t="s">
        <v>270</v>
      </c>
    </row>
    <row r="33" spans="1:36" ht="15" customHeight="1" x14ac:dyDescent="0.35">
      <c r="A33" s="32" t="s">
        <v>65</v>
      </c>
      <c r="B33" s="91">
        <v>0.25</v>
      </c>
      <c r="C33">
        <v>0.125</v>
      </c>
      <c r="D33" s="91">
        <v>0.25</v>
      </c>
      <c r="E33">
        <v>0.125</v>
      </c>
      <c r="F33" s="91">
        <v>1</v>
      </c>
      <c r="G33" s="27">
        <v>14</v>
      </c>
      <c r="H33" t="s">
        <v>269</v>
      </c>
      <c r="I33" s="87">
        <v>1</v>
      </c>
      <c r="J33">
        <v>1</v>
      </c>
      <c r="K33">
        <v>0</v>
      </c>
      <c r="L33">
        <v>0</v>
      </c>
      <c r="M33">
        <v>0.25</v>
      </c>
      <c r="N33">
        <v>0</v>
      </c>
      <c r="O33">
        <v>0.125</v>
      </c>
      <c r="P33">
        <v>0.05</v>
      </c>
      <c r="Q33">
        <v>1</v>
      </c>
      <c r="R33">
        <v>1</v>
      </c>
      <c r="S33">
        <v>0.25</v>
      </c>
      <c r="T33">
        <v>0</v>
      </c>
      <c r="U33" s="5">
        <v>0</v>
      </c>
      <c r="V33" s="93"/>
      <c r="W33">
        <v>177.77777775944443</v>
      </c>
      <c r="X33">
        <v>92.745033039204543</v>
      </c>
      <c r="Y33">
        <v>205.79710146456526</v>
      </c>
      <c r="Z33">
        <v>720.00000006000005</v>
      </c>
      <c r="AA33">
        <v>1029.8735085487324</v>
      </c>
      <c r="AC33" t="s">
        <v>320</v>
      </c>
      <c r="AD33" t="s">
        <v>324</v>
      </c>
      <c r="AE33" t="s">
        <v>320</v>
      </c>
      <c r="AF33" t="s">
        <v>320</v>
      </c>
      <c r="AG33" t="s">
        <v>322</v>
      </c>
      <c r="AJ33" s="8" t="s">
        <v>292</v>
      </c>
    </row>
    <row r="34" spans="1:36" ht="15" customHeight="1" x14ac:dyDescent="0.35">
      <c r="A34" s="32"/>
      <c r="U34" s="5"/>
    </row>
    <row r="35" spans="1:36" ht="15" customHeight="1" x14ac:dyDescent="0.35">
      <c r="A35" t="s">
        <v>293</v>
      </c>
      <c r="B35">
        <v>11</v>
      </c>
      <c r="C35">
        <v>11</v>
      </c>
      <c r="D35">
        <v>17</v>
      </c>
      <c r="E35">
        <v>2</v>
      </c>
      <c r="F35">
        <v>17</v>
      </c>
      <c r="I35" s="87">
        <v>25</v>
      </c>
      <c r="J35">
        <v>9</v>
      </c>
      <c r="K35">
        <v>16</v>
      </c>
      <c r="L35">
        <v>8</v>
      </c>
      <c r="M35">
        <v>13</v>
      </c>
      <c r="N35">
        <v>16</v>
      </c>
      <c r="O35">
        <v>25</v>
      </c>
      <c r="P35">
        <v>25</v>
      </c>
      <c r="Q35">
        <v>21</v>
      </c>
      <c r="R35">
        <v>9</v>
      </c>
      <c r="S35">
        <v>17</v>
      </c>
      <c r="T35">
        <v>5</v>
      </c>
      <c r="U35" s="5">
        <v>14</v>
      </c>
    </row>
    <row r="36" spans="1:36" ht="15" customHeight="1" x14ac:dyDescent="0.35"/>
    <row r="37" spans="1:36" ht="15" customHeight="1" x14ac:dyDescent="0.35">
      <c r="A37" s="32" t="s">
        <v>73</v>
      </c>
    </row>
    <row r="38" spans="1:36" ht="15" customHeight="1" x14ac:dyDescent="0.35">
      <c r="A38" s="32" t="s">
        <v>75</v>
      </c>
    </row>
    <row r="39" spans="1:36" ht="15" customHeight="1" x14ac:dyDescent="0.35">
      <c r="A39" s="32" t="s">
        <v>77</v>
      </c>
    </row>
    <row r="40" spans="1:36" ht="15" customHeight="1" x14ac:dyDescent="0.35">
      <c r="A40" s="32" t="s">
        <v>79</v>
      </c>
    </row>
    <row r="41" spans="1:36" ht="15" customHeight="1" x14ac:dyDescent="0.35">
      <c r="A41" s="32" t="s">
        <v>80</v>
      </c>
    </row>
    <row r="42" spans="1:36" ht="15" customHeight="1" x14ac:dyDescent="0.35">
      <c r="A42" s="32" t="s">
        <v>294</v>
      </c>
    </row>
    <row r="43" spans="1:36" ht="15" customHeight="1" x14ac:dyDescent="0.35">
      <c r="A43" s="33" t="s">
        <v>82</v>
      </c>
    </row>
    <row r="44" spans="1:36" ht="15" customHeight="1" x14ac:dyDescent="0.35">
      <c r="A44" s="42"/>
      <c r="I44" s="87"/>
    </row>
    <row r="45" spans="1:36" ht="15" customHeight="1" x14ac:dyDescent="0.35">
      <c r="A45" t="s">
        <v>295</v>
      </c>
    </row>
    <row r="46" spans="1:36" ht="15" customHeight="1" x14ac:dyDescent="0.35">
      <c r="A46" s="32" t="s">
        <v>66</v>
      </c>
      <c r="B46">
        <v>0</v>
      </c>
      <c r="C46">
        <v>0</v>
      </c>
      <c r="D46">
        <v>0</v>
      </c>
      <c r="E46">
        <v>0</v>
      </c>
      <c r="F46">
        <v>0</v>
      </c>
      <c r="G46" s="89" t="s">
        <v>296</v>
      </c>
      <c r="H46" s="90" t="s">
        <v>269</v>
      </c>
      <c r="I46" s="87">
        <v>0</v>
      </c>
      <c r="J46">
        <v>0</v>
      </c>
      <c r="K46">
        <v>0</v>
      </c>
      <c r="L46">
        <v>0</v>
      </c>
      <c r="M46">
        <v>0</v>
      </c>
      <c r="N46">
        <v>0.25</v>
      </c>
      <c r="O46">
        <v>0.375</v>
      </c>
      <c r="P46">
        <v>1</v>
      </c>
      <c r="Q46">
        <v>0</v>
      </c>
      <c r="R46">
        <v>1</v>
      </c>
      <c r="S46">
        <v>0</v>
      </c>
      <c r="T46">
        <v>0</v>
      </c>
      <c r="U46">
        <v>0</v>
      </c>
      <c r="V46" s="95"/>
      <c r="W46" s="91">
        <v>0.44208664898320071</v>
      </c>
      <c r="X46" s="91">
        <v>1.1655011655011656</v>
      </c>
      <c r="Y46" s="91">
        <v>1.2820512820512822</v>
      </c>
      <c r="Z46" s="91">
        <v>1.4245014245014245</v>
      </c>
      <c r="AA46" s="91">
        <v>0.18057060310581438</v>
      </c>
      <c r="AB46" s="91"/>
      <c r="AC46" s="91" t="s">
        <v>327</v>
      </c>
      <c r="AD46" s="91" t="s">
        <v>327</v>
      </c>
      <c r="AE46" s="91" t="s">
        <v>327</v>
      </c>
      <c r="AF46" s="91" t="s">
        <v>327</v>
      </c>
      <c r="AG46" s="91" t="s">
        <v>327</v>
      </c>
      <c r="AI46" t="s">
        <v>297</v>
      </c>
      <c r="AJ46" s="8" t="s">
        <v>298</v>
      </c>
    </row>
    <row r="47" spans="1:36" ht="15" customHeight="1" x14ac:dyDescent="0.35">
      <c r="A47" s="32" t="s">
        <v>67</v>
      </c>
      <c r="B47">
        <v>0</v>
      </c>
      <c r="C47" s="91">
        <v>0.25</v>
      </c>
      <c r="D47" s="91">
        <v>0.25</v>
      </c>
      <c r="E47" s="91">
        <v>0.25</v>
      </c>
      <c r="F47" s="91">
        <v>1</v>
      </c>
      <c r="G47" s="27">
        <v>37</v>
      </c>
      <c r="H47" t="s">
        <v>269</v>
      </c>
      <c r="I47" s="87">
        <v>0</v>
      </c>
      <c r="J47" s="90">
        <v>0</v>
      </c>
      <c r="K47" s="90">
        <v>0.25</v>
      </c>
      <c r="L47" s="90">
        <v>0.25</v>
      </c>
      <c r="M47" s="90">
        <v>0</v>
      </c>
      <c r="N47" s="90">
        <v>0.25</v>
      </c>
      <c r="O47" s="90">
        <v>0.25</v>
      </c>
      <c r="P47" s="90">
        <v>0.25</v>
      </c>
      <c r="Q47" s="90">
        <v>0</v>
      </c>
      <c r="R47">
        <v>0</v>
      </c>
      <c r="S47">
        <v>1</v>
      </c>
      <c r="T47">
        <v>0</v>
      </c>
      <c r="U47">
        <v>0.25</v>
      </c>
      <c r="V47" s="95"/>
      <c r="W47" s="91">
        <v>0</v>
      </c>
      <c r="X47" s="91">
        <v>122.22222223499999</v>
      </c>
      <c r="Y47" s="91">
        <v>11.851851851999999</v>
      </c>
      <c r="Z47" s="91">
        <v>79.999999993999992</v>
      </c>
      <c r="AA47" s="91">
        <v>55.058019523739659</v>
      </c>
      <c r="AB47" s="91"/>
      <c r="AC47" s="91" t="s">
        <v>320</v>
      </c>
      <c r="AD47" s="91" t="s">
        <v>320</v>
      </c>
      <c r="AE47" s="91" t="s">
        <v>320</v>
      </c>
      <c r="AF47" s="91" t="s">
        <v>320</v>
      </c>
      <c r="AG47" s="91" t="s">
        <v>324</v>
      </c>
      <c r="AI47" t="s">
        <v>287</v>
      </c>
      <c r="AJ47" s="8" t="s">
        <v>299</v>
      </c>
    </row>
    <row r="48" spans="1:36" ht="15" customHeight="1" x14ac:dyDescent="0.35">
      <c r="A48" s="32" t="s">
        <v>68</v>
      </c>
      <c r="B48" s="91">
        <v>0.375</v>
      </c>
      <c r="C48" s="91">
        <v>0.25</v>
      </c>
      <c r="D48" s="91">
        <v>1</v>
      </c>
      <c r="E48">
        <v>0</v>
      </c>
      <c r="F48">
        <v>0.125</v>
      </c>
      <c r="G48" s="27">
        <v>5</v>
      </c>
      <c r="H48" t="s">
        <v>269</v>
      </c>
      <c r="I48" s="87">
        <v>0</v>
      </c>
      <c r="J48" s="90">
        <v>0</v>
      </c>
      <c r="K48" s="90">
        <v>0</v>
      </c>
      <c r="L48" s="90">
        <v>0</v>
      </c>
      <c r="M48" s="90">
        <v>0.25</v>
      </c>
      <c r="N48" s="90">
        <v>0</v>
      </c>
      <c r="O48" s="90">
        <v>0.125</v>
      </c>
      <c r="P48" s="90">
        <v>0.1</v>
      </c>
      <c r="Q48" s="90">
        <v>1</v>
      </c>
      <c r="R48">
        <v>0</v>
      </c>
      <c r="S48">
        <v>0</v>
      </c>
      <c r="T48">
        <v>1</v>
      </c>
      <c r="U48">
        <v>1</v>
      </c>
      <c r="V48" s="95"/>
      <c r="W48" s="91">
        <v>539.39393935636372</v>
      </c>
      <c r="X48" s="91">
        <v>527.75250231999996</v>
      </c>
      <c r="Y48" s="91">
        <v>265.21739129891318</v>
      </c>
      <c r="Z48" s="91">
        <v>40</v>
      </c>
      <c r="AA48" s="91">
        <v>76.811594210217393</v>
      </c>
      <c r="AB48" s="91"/>
      <c r="AC48" s="91" t="s">
        <v>322</v>
      </c>
      <c r="AD48" s="91" t="s">
        <v>320</v>
      </c>
      <c r="AE48" s="91" t="s">
        <v>320</v>
      </c>
      <c r="AF48" s="91" t="s">
        <v>320</v>
      </c>
      <c r="AG48" s="91" t="s">
        <v>321</v>
      </c>
      <c r="AJ48" s="8" t="s">
        <v>300</v>
      </c>
    </row>
    <row r="51" spans="1:9" x14ac:dyDescent="0.35">
      <c r="A51" t="s">
        <v>526</v>
      </c>
    </row>
    <row r="52" spans="1:9" x14ac:dyDescent="0.35">
      <c r="A52" t="s">
        <v>84</v>
      </c>
    </row>
    <row r="53" spans="1:9" x14ac:dyDescent="0.35">
      <c r="A53" t="s">
        <v>85</v>
      </c>
    </row>
    <row r="54" spans="1:9" x14ac:dyDescent="0.35">
      <c r="A54" t="s">
        <v>86</v>
      </c>
    </row>
    <row r="55" spans="1:9" x14ac:dyDescent="0.35">
      <c r="A55" t="s">
        <v>87</v>
      </c>
    </row>
    <row r="56" spans="1:9" x14ac:dyDescent="0.35">
      <c r="I56" s="87"/>
    </row>
    <row r="57" spans="1:9" x14ac:dyDescent="0.35">
      <c r="A57" t="s">
        <v>537</v>
      </c>
    </row>
    <row r="58" spans="1:9" x14ac:dyDescent="0.35">
      <c r="A58" t="s">
        <v>301</v>
      </c>
    </row>
    <row r="59" spans="1:9" x14ac:dyDescent="0.35">
      <c r="I59" s="87"/>
    </row>
    <row r="60" spans="1:9" x14ac:dyDescent="0.35">
      <c r="A60" t="s">
        <v>302</v>
      </c>
    </row>
    <row r="61" spans="1:9" x14ac:dyDescent="0.35">
      <c r="A61" t="s">
        <v>303</v>
      </c>
    </row>
    <row r="62" spans="1:9" x14ac:dyDescent="0.35">
      <c r="A62" t="s">
        <v>304</v>
      </c>
    </row>
    <row r="63" spans="1:9" x14ac:dyDescent="0.35">
      <c r="A63" t="s">
        <v>305</v>
      </c>
    </row>
    <row r="64" spans="1:9" x14ac:dyDescent="0.35">
      <c r="A64" t="s">
        <v>306</v>
      </c>
    </row>
    <row r="65" spans="1:1" x14ac:dyDescent="0.35">
      <c r="A65" t="s">
        <v>307</v>
      </c>
    </row>
    <row r="66" spans="1:1" x14ac:dyDescent="0.35">
      <c r="A66" t="s">
        <v>308</v>
      </c>
    </row>
    <row r="67" spans="1:1" x14ac:dyDescent="0.35">
      <c r="A67" t="s">
        <v>538</v>
      </c>
    </row>
    <row r="68" spans="1:1" x14ac:dyDescent="0.35">
      <c r="A68" t="s">
        <v>310</v>
      </c>
    </row>
    <row r="69" spans="1:1" x14ac:dyDescent="0.35">
      <c r="A69" t="s">
        <v>311</v>
      </c>
    </row>
    <row r="70" spans="1:1" x14ac:dyDescent="0.35">
      <c r="A70" t="s">
        <v>312</v>
      </c>
    </row>
    <row r="71" spans="1:1" x14ac:dyDescent="0.35">
      <c r="A71" t="s">
        <v>313</v>
      </c>
    </row>
    <row r="72" spans="1:1" x14ac:dyDescent="0.35">
      <c r="A72" t="s">
        <v>314</v>
      </c>
    </row>
    <row r="73" spans="1:1" x14ac:dyDescent="0.35">
      <c r="A73" s="88" t="s">
        <v>315</v>
      </c>
    </row>
    <row r="74" spans="1:1" x14ac:dyDescent="0.35">
      <c r="A74" s="86" t="s">
        <v>541</v>
      </c>
    </row>
    <row r="75" spans="1:1" x14ac:dyDescent="0.35">
      <c r="A75" s="86" t="s">
        <v>542</v>
      </c>
    </row>
    <row r="76" spans="1:1" x14ac:dyDescent="0.35">
      <c r="A76" t="s">
        <v>316</v>
      </c>
    </row>
  </sheetData>
  <mergeCells count="21">
    <mergeCell ref="T4:T7"/>
    <mergeCell ref="U4:U7"/>
    <mergeCell ref="AI4:AI7"/>
    <mergeCell ref="AJ4:AJ7"/>
    <mergeCell ref="K5:K7"/>
    <mergeCell ref="L5:L7"/>
    <mergeCell ref="N4:N7"/>
    <mergeCell ref="O4:O7"/>
    <mergeCell ref="P4:P7"/>
    <mergeCell ref="Q4:Q7"/>
    <mergeCell ref="R4:R7"/>
    <mergeCell ref="S4:S7"/>
    <mergeCell ref="M4:M7"/>
    <mergeCell ref="W4:AA4"/>
    <mergeCell ref="AC4:AG4"/>
    <mergeCell ref="B4:F4"/>
    <mergeCell ref="I4:I7"/>
    <mergeCell ref="J4:J7"/>
    <mergeCell ref="K4:L4"/>
    <mergeCell ref="H4:H7"/>
    <mergeCell ref="G4:G7"/>
  </mergeCells>
  <pageMargins left="0.7" right="0.7" top="0.75" bottom="0.75" header="0.3" footer="0.3"/>
  <pageSetup paperSize="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74"/>
  <sheetViews>
    <sheetView workbookViewId="0">
      <pane xSplit="9" ySplit="8" topLeftCell="J24" activePane="bottomRight" state="frozen"/>
      <selection pane="topRight" activeCell="J1" sqref="J1"/>
      <selection pane="bottomLeft" activeCell="A9" sqref="A9"/>
      <selection pane="bottomRight" activeCell="I44" sqref="I44"/>
    </sheetView>
  </sheetViews>
  <sheetFormatPr defaultRowHeight="14.5" x14ac:dyDescent="0.35"/>
  <cols>
    <col min="1" max="1" width="22.7265625" customWidth="1"/>
    <col min="2" max="9" width="9.26953125" customWidth="1"/>
    <col min="10" max="10" width="11" customWidth="1"/>
    <col min="11" max="11" width="10.453125" customWidth="1"/>
    <col min="12" max="23" width="8" customWidth="1"/>
    <col min="25" max="33" width="10.1796875" customWidth="1"/>
    <col min="34" max="41" width="13.7265625" customWidth="1"/>
    <col min="44" max="44" width="104.81640625" customWidth="1"/>
  </cols>
  <sheetData>
    <row r="1" spans="1:44" x14ac:dyDescent="0.35">
      <c r="A1" s="32" t="s">
        <v>247</v>
      </c>
      <c r="B1" s="32"/>
      <c r="C1" s="32"/>
      <c r="D1" s="32"/>
      <c r="E1" s="32"/>
      <c r="F1" s="104"/>
      <c r="G1" s="32"/>
      <c r="H1" s="32"/>
      <c r="I1" s="32"/>
      <c r="J1" s="32"/>
      <c r="K1" s="32"/>
      <c r="L1" s="32"/>
      <c r="M1" s="32"/>
      <c r="N1" s="32"/>
      <c r="O1" s="32"/>
      <c r="P1" s="32"/>
      <c r="Q1" s="32"/>
      <c r="R1" s="32"/>
      <c r="S1" s="32"/>
    </row>
    <row r="2" spans="1:44" ht="16.5" x14ac:dyDescent="0.45">
      <c r="A2" s="32" t="s">
        <v>248</v>
      </c>
      <c r="B2" s="32"/>
      <c r="C2" s="32"/>
      <c r="D2" s="32"/>
      <c r="E2" s="32"/>
      <c r="F2" s="104"/>
      <c r="G2" s="32"/>
      <c r="H2" s="32"/>
      <c r="I2" s="32"/>
      <c r="J2" s="32"/>
      <c r="K2" s="32"/>
      <c r="L2" s="32"/>
      <c r="M2" s="32"/>
      <c r="N2" s="32"/>
      <c r="O2" s="32"/>
      <c r="P2" s="32"/>
      <c r="Q2" s="32"/>
      <c r="R2" s="32"/>
      <c r="S2" s="32"/>
    </row>
    <row r="3" spans="1:44" x14ac:dyDescent="0.35">
      <c r="A3" s="32" t="s">
        <v>249</v>
      </c>
      <c r="B3" s="32"/>
      <c r="C3" s="32"/>
      <c r="D3" s="32"/>
      <c r="E3" s="32"/>
      <c r="F3" s="104"/>
      <c r="G3" s="32"/>
      <c r="H3" s="32"/>
      <c r="I3" s="32"/>
      <c r="J3" s="32"/>
      <c r="K3" s="32"/>
      <c r="L3" s="32"/>
      <c r="M3" s="32"/>
      <c r="N3" s="32"/>
      <c r="O3" s="32"/>
      <c r="P3" s="32"/>
      <c r="Q3" s="32"/>
      <c r="R3" s="32"/>
      <c r="S3" s="32"/>
    </row>
    <row r="4" spans="1:44" x14ac:dyDescent="0.35">
      <c r="A4" s="1" t="s">
        <v>329</v>
      </c>
      <c r="B4" s="167" t="s">
        <v>251</v>
      </c>
      <c r="C4" s="167"/>
      <c r="D4" s="167"/>
      <c r="E4" s="167"/>
      <c r="F4" s="167"/>
      <c r="G4" s="167"/>
      <c r="H4" s="167"/>
      <c r="I4" s="167"/>
      <c r="J4" s="156" t="s">
        <v>252</v>
      </c>
      <c r="K4" s="156" t="s">
        <v>253</v>
      </c>
      <c r="L4" s="172" t="s">
        <v>254</v>
      </c>
      <c r="M4" s="173" t="s">
        <v>14</v>
      </c>
      <c r="N4" s="156" t="s">
        <v>330</v>
      </c>
      <c r="O4" s="156"/>
      <c r="P4" s="173" t="s">
        <v>17</v>
      </c>
      <c r="Q4" s="173" t="s">
        <v>19</v>
      </c>
      <c r="R4" s="173" t="s">
        <v>20</v>
      </c>
      <c r="S4" s="173" t="s">
        <v>21</v>
      </c>
      <c r="T4" s="173" t="s">
        <v>22</v>
      </c>
      <c r="U4" s="173" t="s">
        <v>23</v>
      </c>
      <c r="V4" s="173" t="s">
        <v>24</v>
      </c>
      <c r="W4" s="173" t="s">
        <v>25</v>
      </c>
      <c r="X4" s="4"/>
      <c r="Y4" s="167" t="s">
        <v>317</v>
      </c>
      <c r="Z4" s="167"/>
      <c r="AA4" s="167"/>
      <c r="AB4" s="167"/>
      <c r="AC4" s="167"/>
      <c r="AD4" s="167"/>
      <c r="AE4" s="167"/>
      <c r="AF4" s="167"/>
      <c r="AH4" s="167" t="s">
        <v>318</v>
      </c>
      <c r="AI4" s="167"/>
      <c r="AJ4" s="167"/>
      <c r="AK4" s="167"/>
      <c r="AL4" s="167"/>
      <c r="AM4" s="167"/>
      <c r="AN4" s="167"/>
      <c r="AO4" s="167"/>
      <c r="AQ4" s="12"/>
      <c r="AR4" s="175" t="s">
        <v>257</v>
      </c>
    </row>
    <row r="5" spans="1:44" ht="29" x14ac:dyDescent="0.35">
      <c r="A5" s="6" t="s">
        <v>3</v>
      </c>
      <c r="B5" s="8" t="s">
        <v>372</v>
      </c>
      <c r="C5" s="8" t="s">
        <v>372</v>
      </c>
      <c r="D5" s="8" t="s">
        <v>372</v>
      </c>
      <c r="E5" s="8" t="s">
        <v>372</v>
      </c>
      <c r="F5" s="8" t="s">
        <v>373</v>
      </c>
      <c r="G5" s="8" t="s">
        <v>373</v>
      </c>
      <c r="H5" s="8" t="s">
        <v>373</v>
      </c>
      <c r="I5" s="8" t="s">
        <v>373</v>
      </c>
      <c r="J5" s="156"/>
      <c r="K5" s="156"/>
      <c r="L5" s="172"/>
      <c r="M5" s="173"/>
      <c r="N5" s="156"/>
      <c r="O5" s="156"/>
      <c r="P5" s="173"/>
      <c r="Q5" s="173"/>
      <c r="R5" s="173"/>
      <c r="S5" s="173"/>
      <c r="T5" s="173"/>
      <c r="U5" s="173"/>
      <c r="V5" s="173"/>
      <c r="W5" s="173"/>
      <c r="X5" s="4"/>
      <c r="Y5" s="8" t="s">
        <v>372</v>
      </c>
      <c r="Z5" s="8" t="s">
        <v>372</v>
      </c>
      <c r="AA5" s="8" t="s">
        <v>372</v>
      </c>
      <c r="AB5" s="8" t="s">
        <v>372</v>
      </c>
      <c r="AC5" s="8" t="s">
        <v>373</v>
      </c>
      <c r="AD5" s="8" t="s">
        <v>373</v>
      </c>
      <c r="AE5" s="8" t="s">
        <v>373</v>
      </c>
      <c r="AF5" s="8" t="s">
        <v>373</v>
      </c>
      <c r="AH5" s="8" t="s">
        <v>372</v>
      </c>
      <c r="AI5" s="8" t="s">
        <v>372</v>
      </c>
      <c r="AJ5" s="8" t="s">
        <v>372</v>
      </c>
      <c r="AK5" s="8" t="s">
        <v>372</v>
      </c>
      <c r="AL5" s="8" t="s">
        <v>373</v>
      </c>
      <c r="AM5" s="8" t="s">
        <v>373</v>
      </c>
      <c r="AN5" s="8" t="s">
        <v>373</v>
      </c>
      <c r="AO5" s="8" t="s">
        <v>373</v>
      </c>
      <c r="AQ5" s="12"/>
      <c r="AR5" s="175"/>
    </row>
    <row r="6" spans="1:44" ht="29" x14ac:dyDescent="0.35">
      <c r="B6" s="8" t="s">
        <v>258</v>
      </c>
      <c r="C6" s="8" t="s">
        <v>259</v>
      </c>
      <c r="D6" s="8" t="s">
        <v>258</v>
      </c>
      <c r="E6" s="8" t="s">
        <v>259</v>
      </c>
      <c r="F6" s="8" t="s">
        <v>258</v>
      </c>
      <c r="G6" s="8" t="s">
        <v>259</v>
      </c>
      <c r="H6" s="8" t="s">
        <v>258</v>
      </c>
      <c r="I6" s="8" t="s">
        <v>259</v>
      </c>
      <c r="J6" s="156"/>
      <c r="K6" s="156"/>
      <c r="L6" s="172"/>
      <c r="M6" s="173"/>
      <c r="N6" s="156"/>
      <c r="O6" s="156"/>
      <c r="P6" s="173"/>
      <c r="Q6" s="173"/>
      <c r="R6" s="173"/>
      <c r="S6" s="173"/>
      <c r="T6" s="173"/>
      <c r="U6" s="173"/>
      <c r="V6" s="173"/>
      <c r="W6" s="173"/>
      <c r="X6" s="4"/>
      <c r="Y6" s="8" t="s">
        <v>258</v>
      </c>
      <c r="Z6" s="8" t="s">
        <v>259</v>
      </c>
      <c r="AA6" s="8" t="s">
        <v>258</v>
      </c>
      <c r="AB6" s="8" t="s">
        <v>259</v>
      </c>
      <c r="AC6" s="8" t="s">
        <v>258</v>
      </c>
      <c r="AD6" s="8" t="s">
        <v>259</v>
      </c>
      <c r="AE6" s="8" t="s">
        <v>258</v>
      </c>
      <c r="AF6" s="8" t="s">
        <v>259</v>
      </c>
      <c r="AH6" s="8" t="s">
        <v>258</v>
      </c>
      <c r="AI6" s="8" t="s">
        <v>259</v>
      </c>
      <c r="AJ6" s="8" t="s">
        <v>258</v>
      </c>
      <c r="AK6" s="8" t="s">
        <v>259</v>
      </c>
      <c r="AL6" s="8" t="s">
        <v>258</v>
      </c>
      <c r="AM6" s="8" t="s">
        <v>259</v>
      </c>
      <c r="AN6" s="8" t="s">
        <v>258</v>
      </c>
      <c r="AO6" s="8" t="s">
        <v>259</v>
      </c>
      <c r="AQ6" s="12"/>
      <c r="AR6" s="175"/>
    </row>
    <row r="7" spans="1:44" ht="15" customHeight="1" x14ac:dyDescent="0.35">
      <c r="B7" s="8" t="s">
        <v>260</v>
      </c>
      <c r="C7" s="8" t="s">
        <v>260</v>
      </c>
      <c r="D7" s="8" t="s">
        <v>261</v>
      </c>
      <c r="E7" s="8" t="s">
        <v>261</v>
      </c>
      <c r="F7" s="8" t="s">
        <v>260</v>
      </c>
      <c r="G7" s="8" t="s">
        <v>260</v>
      </c>
      <c r="H7" s="8" t="s">
        <v>261</v>
      </c>
      <c r="I7" s="8" t="s">
        <v>261</v>
      </c>
      <c r="J7" s="156"/>
      <c r="K7" s="156"/>
      <c r="L7" s="172"/>
      <c r="M7" s="173"/>
      <c r="N7" s="97" t="s">
        <v>15</v>
      </c>
      <c r="O7" s="97" t="s">
        <v>90</v>
      </c>
      <c r="P7" s="173"/>
      <c r="Q7" s="173"/>
      <c r="R7" s="173"/>
      <c r="S7" s="173"/>
      <c r="T7" s="173"/>
      <c r="U7" s="173"/>
      <c r="V7" s="173"/>
      <c r="W7" s="173"/>
      <c r="X7" s="4"/>
      <c r="Y7" s="8" t="s">
        <v>260</v>
      </c>
      <c r="Z7" s="8" t="s">
        <v>260</v>
      </c>
      <c r="AA7" s="8" t="s">
        <v>261</v>
      </c>
      <c r="AB7" s="8" t="s">
        <v>261</v>
      </c>
      <c r="AC7" s="8" t="s">
        <v>260</v>
      </c>
      <c r="AD7" s="8" t="s">
        <v>260</v>
      </c>
      <c r="AE7" s="8" t="s">
        <v>261</v>
      </c>
      <c r="AF7" s="8" t="s">
        <v>261</v>
      </c>
      <c r="AH7" s="8" t="s">
        <v>260</v>
      </c>
      <c r="AI7" s="8" t="s">
        <v>260</v>
      </c>
      <c r="AJ7" s="8" t="s">
        <v>261</v>
      </c>
      <c r="AK7" s="8" t="s">
        <v>261</v>
      </c>
      <c r="AL7" s="8" t="s">
        <v>260</v>
      </c>
      <c r="AM7" s="8" t="s">
        <v>260</v>
      </c>
      <c r="AN7" s="8" t="s">
        <v>261</v>
      </c>
      <c r="AO7" s="8" t="s">
        <v>261</v>
      </c>
      <c r="AQ7" s="12" t="s">
        <v>256</v>
      </c>
      <c r="AR7" s="175"/>
    </row>
    <row r="8" spans="1:44" x14ac:dyDescent="0.35">
      <c r="B8" s="101" t="s">
        <v>331</v>
      </c>
      <c r="C8" s="101" t="s">
        <v>332</v>
      </c>
      <c r="D8" s="101" t="s">
        <v>333</v>
      </c>
      <c r="E8" s="101" t="s">
        <v>334</v>
      </c>
      <c r="F8" s="101" t="s">
        <v>264</v>
      </c>
      <c r="G8" s="101" t="s">
        <v>335</v>
      </c>
      <c r="H8" s="101" t="s">
        <v>267</v>
      </c>
      <c r="I8" s="101" t="s">
        <v>268</v>
      </c>
      <c r="J8" s="12"/>
      <c r="K8" s="12"/>
      <c r="L8" s="103"/>
      <c r="M8" s="12" t="s">
        <v>28</v>
      </c>
      <c r="N8" s="12" t="s">
        <v>29</v>
      </c>
      <c r="O8" s="12" t="s">
        <v>92</v>
      </c>
      <c r="P8" s="12" t="s">
        <v>31</v>
      </c>
      <c r="Q8" s="12" t="s">
        <v>33</v>
      </c>
      <c r="R8" s="12" t="s">
        <v>34</v>
      </c>
      <c r="S8" s="12" t="s">
        <v>35</v>
      </c>
      <c r="T8" s="12" t="s">
        <v>36</v>
      </c>
      <c r="U8" s="12" t="s">
        <v>37</v>
      </c>
      <c r="V8" s="12" t="s">
        <v>38</v>
      </c>
      <c r="W8" s="12" t="s">
        <v>39</v>
      </c>
      <c r="X8" s="56"/>
      <c r="Y8" s="101" t="s">
        <v>331</v>
      </c>
      <c r="Z8" s="101" t="s">
        <v>332</v>
      </c>
      <c r="AA8" s="101" t="s">
        <v>333</v>
      </c>
      <c r="AB8" s="101" t="s">
        <v>334</v>
      </c>
      <c r="AC8" s="101" t="s">
        <v>264</v>
      </c>
      <c r="AD8" s="101" t="s">
        <v>335</v>
      </c>
      <c r="AE8" s="101" t="s">
        <v>267</v>
      </c>
      <c r="AF8" s="101" t="s">
        <v>268</v>
      </c>
      <c r="AG8" s="1"/>
      <c r="AH8" s="101" t="s">
        <v>331</v>
      </c>
      <c r="AI8" s="101" t="s">
        <v>332</v>
      </c>
      <c r="AJ8" s="101" t="s">
        <v>333</v>
      </c>
      <c r="AK8" s="101" t="s">
        <v>334</v>
      </c>
      <c r="AL8" s="101" t="s">
        <v>264</v>
      </c>
      <c r="AM8" s="101" t="s">
        <v>335</v>
      </c>
      <c r="AN8" s="101" t="s">
        <v>267</v>
      </c>
      <c r="AO8" s="101" t="s">
        <v>268</v>
      </c>
      <c r="AQ8" s="12"/>
      <c r="AR8" s="102"/>
    </row>
    <row r="9" spans="1:44" x14ac:dyDescent="0.35">
      <c r="A9" s="38" t="s">
        <v>93</v>
      </c>
      <c r="B9">
        <v>0</v>
      </c>
      <c r="C9">
        <v>0</v>
      </c>
      <c r="D9">
        <v>0</v>
      </c>
      <c r="E9" s="91">
        <v>1</v>
      </c>
      <c r="F9" s="91">
        <v>0.375</v>
      </c>
      <c r="G9">
        <v>0</v>
      </c>
      <c r="H9" s="91">
        <v>0.25</v>
      </c>
      <c r="I9" s="91">
        <v>0.25</v>
      </c>
      <c r="J9" s="27">
        <v>54</v>
      </c>
      <c r="K9" t="s">
        <v>269</v>
      </c>
      <c r="L9" s="87">
        <v>1</v>
      </c>
      <c r="M9">
        <v>0</v>
      </c>
      <c r="N9">
        <v>0</v>
      </c>
      <c r="O9">
        <v>0</v>
      </c>
      <c r="P9">
        <v>1</v>
      </c>
      <c r="Q9">
        <v>0.25</v>
      </c>
      <c r="R9">
        <v>0.25</v>
      </c>
      <c r="S9">
        <v>1</v>
      </c>
      <c r="T9">
        <v>0</v>
      </c>
      <c r="U9">
        <v>1</v>
      </c>
      <c r="V9">
        <v>0</v>
      </c>
      <c r="W9">
        <v>0.25</v>
      </c>
      <c r="X9" s="95"/>
      <c r="Y9">
        <v>0</v>
      </c>
      <c r="Z9">
        <v>0</v>
      </c>
      <c r="AA9">
        <v>0</v>
      </c>
      <c r="AB9">
        <v>68.087319789016618</v>
      </c>
      <c r="AC9">
        <v>59.119496855471702</v>
      </c>
      <c r="AD9">
        <v>40.204240207999995</v>
      </c>
      <c r="AE9" s="87">
        <v>100</v>
      </c>
      <c r="AF9">
        <v>200</v>
      </c>
      <c r="AH9" t="s">
        <v>320</v>
      </c>
      <c r="AI9" t="s">
        <v>320</v>
      </c>
      <c r="AJ9" t="s">
        <v>320</v>
      </c>
      <c r="AK9" t="s">
        <v>323</v>
      </c>
      <c r="AL9" t="s">
        <v>320</v>
      </c>
      <c r="AM9" t="s">
        <v>320</v>
      </c>
      <c r="AN9" s="87" t="s">
        <v>374</v>
      </c>
      <c r="AO9" t="s">
        <v>323</v>
      </c>
      <c r="AQ9" t="s">
        <v>336</v>
      </c>
      <c r="AR9" t="s">
        <v>337</v>
      </c>
    </row>
    <row r="10" spans="1:44" x14ac:dyDescent="0.35">
      <c r="A10" s="38" t="s">
        <v>95</v>
      </c>
      <c r="B10" s="91">
        <v>0.25</v>
      </c>
      <c r="C10" s="91">
        <v>1</v>
      </c>
      <c r="D10" s="91">
        <v>0.25</v>
      </c>
      <c r="E10" s="91">
        <v>1</v>
      </c>
      <c r="F10">
        <v>0.125</v>
      </c>
      <c r="G10" s="91">
        <v>0.25</v>
      </c>
      <c r="H10" s="91">
        <v>0.25</v>
      </c>
      <c r="I10" s="91">
        <v>0.375</v>
      </c>
      <c r="J10" s="27">
        <v>12</v>
      </c>
      <c r="K10" t="s">
        <v>269</v>
      </c>
      <c r="L10" s="87">
        <v>1</v>
      </c>
      <c r="M10">
        <v>0.25</v>
      </c>
      <c r="N10">
        <v>0.25</v>
      </c>
      <c r="O10">
        <v>0.25</v>
      </c>
      <c r="P10">
        <v>0</v>
      </c>
      <c r="Q10">
        <v>0.375</v>
      </c>
      <c r="R10">
        <v>0.3</v>
      </c>
      <c r="S10">
        <v>1</v>
      </c>
      <c r="T10">
        <v>0</v>
      </c>
      <c r="U10">
        <v>0</v>
      </c>
      <c r="V10">
        <v>0</v>
      </c>
      <c r="W10">
        <v>1</v>
      </c>
      <c r="X10" s="95"/>
      <c r="Y10">
        <v>5.3333333319999996</v>
      </c>
      <c r="Z10">
        <v>14.932856032798965</v>
      </c>
      <c r="AA10">
        <v>23.809523807142856</v>
      </c>
      <c r="AB10">
        <v>79.093322873572433</v>
      </c>
      <c r="AC10">
        <v>3.9215686276470589</v>
      </c>
      <c r="AD10">
        <v>133.33333334</v>
      </c>
      <c r="AE10">
        <v>16.666666667499999</v>
      </c>
      <c r="AF10">
        <v>54.545454540909098</v>
      </c>
      <c r="AH10" t="s">
        <v>320</v>
      </c>
      <c r="AI10" t="s">
        <v>323</v>
      </c>
      <c r="AJ10" t="s">
        <v>320</v>
      </c>
      <c r="AK10" t="s">
        <v>323</v>
      </c>
      <c r="AL10" t="s">
        <v>320</v>
      </c>
      <c r="AM10" t="s">
        <v>323</v>
      </c>
      <c r="AN10" t="s">
        <v>320</v>
      </c>
      <c r="AO10" t="s">
        <v>320</v>
      </c>
      <c r="AR10" t="s">
        <v>338</v>
      </c>
    </row>
    <row r="11" spans="1:44" x14ac:dyDescent="0.35">
      <c r="A11" s="38" t="s">
        <v>96</v>
      </c>
      <c r="B11" s="91">
        <v>0.25</v>
      </c>
      <c r="C11">
        <v>0</v>
      </c>
      <c r="D11">
        <v>0</v>
      </c>
      <c r="E11" s="91">
        <v>1</v>
      </c>
      <c r="F11">
        <v>0.125</v>
      </c>
      <c r="G11">
        <v>0</v>
      </c>
      <c r="H11">
        <v>0</v>
      </c>
      <c r="I11" s="91">
        <v>0.25</v>
      </c>
      <c r="J11" s="27">
        <v>51</v>
      </c>
      <c r="K11" t="s">
        <v>269</v>
      </c>
      <c r="L11" s="87">
        <v>1</v>
      </c>
      <c r="M11">
        <v>0</v>
      </c>
      <c r="N11">
        <v>0</v>
      </c>
      <c r="O11">
        <v>1</v>
      </c>
      <c r="P11">
        <v>1</v>
      </c>
      <c r="Q11">
        <v>0.125</v>
      </c>
      <c r="R11">
        <v>0.05</v>
      </c>
      <c r="S11">
        <v>1</v>
      </c>
      <c r="T11">
        <v>0</v>
      </c>
      <c r="U11">
        <v>0</v>
      </c>
      <c r="V11">
        <v>0</v>
      </c>
      <c r="W11">
        <v>0</v>
      </c>
      <c r="X11" s="95"/>
      <c r="Y11">
        <v>10.666666663999999</v>
      </c>
      <c r="Z11">
        <v>14.932856032798965</v>
      </c>
      <c r="AA11">
        <v>38.095238095714286</v>
      </c>
      <c r="AB11">
        <v>142.01783088067239</v>
      </c>
      <c r="AC11">
        <v>58.700558702222224</v>
      </c>
      <c r="AD11">
        <v>0</v>
      </c>
      <c r="AE11">
        <v>7.4074074077777778</v>
      </c>
      <c r="AF11" s="87">
        <v>71.008915440336196</v>
      </c>
      <c r="AH11" t="s">
        <v>320</v>
      </c>
      <c r="AI11" t="s">
        <v>323</v>
      </c>
      <c r="AJ11" t="s">
        <v>320</v>
      </c>
      <c r="AK11" t="s">
        <v>323</v>
      </c>
      <c r="AL11" t="s">
        <v>322</v>
      </c>
      <c r="AM11" t="s">
        <v>323</v>
      </c>
      <c r="AN11" t="s">
        <v>320</v>
      </c>
      <c r="AO11" s="87" t="s">
        <v>375</v>
      </c>
      <c r="AQ11" t="s">
        <v>339</v>
      </c>
      <c r="AR11" t="s">
        <v>340</v>
      </c>
    </row>
    <row r="12" spans="1:44" x14ac:dyDescent="0.35">
      <c r="A12" s="38" t="s">
        <v>42</v>
      </c>
      <c r="B12" s="91">
        <v>1</v>
      </c>
      <c r="C12" s="91">
        <v>0.375</v>
      </c>
      <c r="D12" s="91">
        <v>0.375</v>
      </c>
      <c r="E12" s="91">
        <v>1</v>
      </c>
      <c r="F12">
        <v>0.125</v>
      </c>
      <c r="G12">
        <v>0.125</v>
      </c>
      <c r="H12" s="91">
        <v>0.25</v>
      </c>
      <c r="I12" s="91">
        <v>0.375</v>
      </c>
      <c r="J12" s="27">
        <v>6</v>
      </c>
      <c r="K12" t="s">
        <v>269</v>
      </c>
      <c r="L12" s="87">
        <v>1</v>
      </c>
      <c r="M12">
        <v>1</v>
      </c>
      <c r="N12">
        <v>0</v>
      </c>
      <c r="O12">
        <v>0</v>
      </c>
      <c r="P12">
        <v>1</v>
      </c>
      <c r="Q12">
        <v>0.125</v>
      </c>
      <c r="R12">
        <v>0.05</v>
      </c>
      <c r="S12">
        <v>1</v>
      </c>
      <c r="T12">
        <v>0</v>
      </c>
      <c r="U12">
        <v>1</v>
      </c>
      <c r="V12">
        <v>0</v>
      </c>
      <c r="W12">
        <v>0</v>
      </c>
      <c r="X12" s="95"/>
      <c r="Y12">
        <v>331.856185928</v>
      </c>
      <c r="Z12">
        <v>533.33333330000005</v>
      </c>
      <c r="AA12">
        <v>962.96296293</v>
      </c>
      <c r="AB12">
        <v>3880.0000006599998</v>
      </c>
      <c r="AC12">
        <v>227.45098039215685</v>
      </c>
      <c r="AD12">
        <v>3200</v>
      </c>
      <c r="AE12">
        <v>1933.3333337500001</v>
      </c>
      <c r="AF12" s="27">
        <v>1279.5698924732258</v>
      </c>
      <c r="AH12" t="s">
        <v>320</v>
      </c>
      <c r="AI12" t="s">
        <v>320</v>
      </c>
      <c r="AJ12" t="s">
        <v>320</v>
      </c>
      <c r="AK12" t="s">
        <v>320</v>
      </c>
      <c r="AL12" t="s">
        <v>320</v>
      </c>
      <c r="AM12" t="s">
        <v>320</v>
      </c>
      <c r="AN12" t="s">
        <v>320</v>
      </c>
      <c r="AO12" s="27" t="s">
        <v>320</v>
      </c>
      <c r="AR12" t="s">
        <v>341</v>
      </c>
    </row>
    <row r="13" spans="1:44" x14ac:dyDescent="0.35">
      <c r="A13" s="33" t="s">
        <v>45</v>
      </c>
      <c r="B13">
        <v>0.125</v>
      </c>
      <c r="C13">
        <v>0.125</v>
      </c>
      <c r="D13">
        <v>0.125</v>
      </c>
      <c r="E13" s="91">
        <v>1</v>
      </c>
      <c r="F13">
        <v>0.125</v>
      </c>
      <c r="G13" s="91">
        <v>0.25</v>
      </c>
      <c r="H13" s="91">
        <v>0.25</v>
      </c>
      <c r="I13" s="91">
        <v>1</v>
      </c>
      <c r="J13" s="27">
        <v>9</v>
      </c>
      <c r="K13" s="27" t="s">
        <v>342</v>
      </c>
      <c r="L13" s="87">
        <v>1</v>
      </c>
      <c r="M13">
        <v>1</v>
      </c>
      <c r="N13">
        <v>0.25</v>
      </c>
      <c r="O13">
        <v>0</v>
      </c>
      <c r="P13">
        <v>0</v>
      </c>
      <c r="Q13">
        <v>0.375</v>
      </c>
      <c r="R13">
        <v>0.45</v>
      </c>
      <c r="S13">
        <v>0</v>
      </c>
      <c r="T13">
        <v>1</v>
      </c>
      <c r="U13">
        <v>1</v>
      </c>
      <c r="V13">
        <v>1</v>
      </c>
      <c r="W13">
        <v>0.25</v>
      </c>
      <c r="X13" s="95"/>
      <c r="Y13">
        <v>0</v>
      </c>
      <c r="Z13">
        <v>0</v>
      </c>
      <c r="AA13">
        <v>0.7142857142857143</v>
      </c>
      <c r="AB13">
        <v>7.8484087097370905</v>
      </c>
      <c r="AC13">
        <v>59.724586269621625</v>
      </c>
      <c r="AD13">
        <v>78.571428571428569</v>
      </c>
      <c r="AE13">
        <v>166.11510882193548</v>
      </c>
      <c r="AF13" s="27">
        <v>337.86468820657893</v>
      </c>
      <c r="AH13" t="s">
        <v>320</v>
      </c>
      <c r="AI13" t="s">
        <v>320</v>
      </c>
      <c r="AJ13" t="s">
        <v>320</v>
      </c>
      <c r="AK13" t="s">
        <v>323</v>
      </c>
      <c r="AL13" t="s">
        <v>320</v>
      </c>
      <c r="AM13" t="s">
        <v>320</v>
      </c>
      <c r="AN13" t="s">
        <v>320</v>
      </c>
      <c r="AO13" s="27" t="s">
        <v>320</v>
      </c>
      <c r="AR13" t="s">
        <v>343</v>
      </c>
    </row>
    <row r="14" spans="1:44" x14ac:dyDescent="0.35">
      <c r="A14" s="38" t="s">
        <v>47</v>
      </c>
      <c r="B14">
        <v>0</v>
      </c>
      <c r="C14">
        <v>0.125</v>
      </c>
      <c r="D14">
        <v>0.125</v>
      </c>
      <c r="E14" s="91">
        <v>1</v>
      </c>
      <c r="F14">
        <v>0</v>
      </c>
      <c r="G14">
        <v>0.125</v>
      </c>
      <c r="H14">
        <v>0.125</v>
      </c>
      <c r="I14" s="91">
        <v>0.25</v>
      </c>
      <c r="J14" s="27">
        <v>23</v>
      </c>
      <c r="K14" t="s">
        <v>269</v>
      </c>
      <c r="L14" s="87">
        <v>1</v>
      </c>
      <c r="M14">
        <v>0</v>
      </c>
      <c r="N14">
        <v>1</v>
      </c>
      <c r="O14">
        <v>1</v>
      </c>
      <c r="P14">
        <v>0</v>
      </c>
      <c r="Q14">
        <v>0.125</v>
      </c>
      <c r="R14">
        <v>0.05</v>
      </c>
      <c r="S14">
        <v>1</v>
      </c>
      <c r="T14">
        <v>0</v>
      </c>
      <c r="U14">
        <v>1</v>
      </c>
      <c r="V14">
        <v>0</v>
      </c>
      <c r="W14">
        <v>0.125</v>
      </c>
      <c r="X14" s="95"/>
      <c r="Y14">
        <v>14.814814814999998</v>
      </c>
      <c r="Z14" s="87">
        <v>29.629629629999997</v>
      </c>
      <c r="AA14">
        <v>295.23809528571428</v>
      </c>
      <c r="AB14">
        <v>1399.6406991338461</v>
      </c>
      <c r="AC14">
        <v>2.6666666659999998</v>
      </c>
      <c r="AD14" s="87">
        <v>5.3333333319999996</v>
      </c>
      <c r="AE14">
        <v>718.51851851888887</v>
      </c>
      <c r="AF14" s="27">
        <v>1986.666666327</v>
      </c>
      <c r="AH14" t="s">
        <v>320</v>
      </c>
      <c r="AI14" s="87" t="s">
        <v>376</v>
      </c>
      <c r="AJ14" t="s">
        <v>320</v>
      </c>
      <c r="AK14" t="s">
        <v>320</v>
      </c>
      <c r="AL14" t="s">
        <v>320</v>
      </c>
      <c r="AM14" s="87" t="s">
        <v>377</v>
      </c>
      <c r="AN14" t="s">
        <v>320</v>
      </c>
      <c r="AO14" s="27" t="s">
        <v>320</v>
      </c>
      <c r="AR14" t="s">
        <v>344</v>
      </c>
    </row>
    <row r="15" spans="1:44" x14ac:dyDescent="0.35">
      <c r="A15" s="33" t="s">
        <v>97</v>
      </c>
      <c r="B15" s="91">
        <v>0.25</v>
      </c>
      <c r="C15">
        <v>0.125</v>
      </c>
      <c r="D15" s="91">
        <v>0.25</v>
      </c>
      <c r="E15" s="91">
        <v>1</v>
      </c>
      <c r="F15">
        <v>0</v>
      </c>
      <c r="G15">
        <v>0.125</v>
      </c>
      <c r="H15">
        <v>0.125</v>
      </c>
      <c r="I15" s="91">
        <v>0.25</v>
      </c>
      <c r="J15" s="27">
        <v>3</v>
      </c>
      <c r="K15" t="s">
        <v>269</v>
      </c>
      <c r="L15" s="87">
        <v>1</v>
      </c>
      <c r="M15">
        <v>1</v>
      </c>
      <c r="N15">
        <v>0.25</v>
      </c>
      <c r="O15">
        <v>0.25</v>
      </c>
      <c r="P15">
        <v>0</v>
      </c>
      <c r="Q15">
        <v>0.125</v>
      </c>
      <c r="R15">
        <v>0.05</v>
      </c>
      <c r="S15">
        <v>1</v>
      </c>
      <c r="T15">
        <v>1</v>
      </c>
      <c r="U15">
        <v>1</v>
      </c>
      <c r="V15">
        <v>0</v>
      </c>
      <c r="W15">
        <v>0.125</v>
      </c>
      <c r="X15" s="95"/>
      <c r="Y15">
        <v>682.39890374166669</v>
      </c>
      <c r="Z15" s="27">
        <v>1369.4267514999999</v>
      </c>
      <c r="AA15">
        <v>1570.2021598373913</v>
      </c>
      <c r="AB15">
        <v>10963.991143804042</v>
      </c>
      <c r="AC15">
        <v>3.5714285714285716</v>
      </c>
      <c r="AD15" s="27">
        <v>14.814814815555556</v>
      </c>
      <c r="AE15">
        <v>1388.8888891666666</v>
      </c>
      <c r="AF15" s="27">
        <v>3099.9999995837502</v>
      </c>
      <c r="AH15" t="s">
        <v>320</v>
      </c>
      <c r="AI15" s="27" t="s">
        <v>320</v>
      </c>
      <c r="AJ15" t="s">
        <v>320</v>
      </c>
      <c r="AK15" t="s">
        <v>324</v>
      </c>
      <c r="AL15" t="s">
        <v>320</v>
      </c>
      <c r="AM15" s="27" t="s">
        <v>320</v>
      </c>
      <c r="AN15" t="s">
        <v>320</v>
      </c>
      <c r="AO15" s="27" t="s">
        <v>320</v>
      </c>
      <c r="AR15" t="s">
        <v>345</v>
      </c>
    </row>
    <row r="16" spans="1:44" x14ac:dyDescent="0.35">
      <c r="A16" s="38" t="s">
        <v>98</v>
      </c>
      <c r="B16">
        <v>0.125</v>
      </c>
      <c r="C16">
        <v>0.125</v>
      </c>
      <c r="D16">
        <v>0.125</v>
      </c>
      <c r="E16" s="91">
        <v>1</v>
      </c>
      <c r="F16">
        <v>0.125</v>
      </c>
      <c r="G16">
        <v>0.125</v>
      </c>
      <c r="H16">
        <v>0.125</v>
      </c>
      <c r="I16" s="91">
        <v>0.25</v>
      </c>
      <c r="J16" s="27">
        <v>22</v>
      </c>
      <c r="K16" t="s">
        <v>269</v>
      </c>
      <c r="L16" s="87">
        <v>1</v>
      </c>
      <c r="M16">
        <v>0.25</v>
      </c>
      <c r="N16">
        <v>0.25</v>
      </c>
      <c r="O16">
        <v>0</v>
      </c>
      <c r="P16">
        <v>1</v>
      </c>
      <c r="Q16">
        <v>0.25</v>
      </c>
      <c r="R16">
        <v>0.15</v>
      </c>
      <c r="S16">
        <v>1</v>
      </c>
      <c r="T16">
        <v>0</v>
      </c>
      <c r="U16">
        <v>1</v>
      </c>
      <c r="V16">
        <v>0</v>
      </c>
      <c r="W16">
        <v>0.125</v>
      </c>
      <c r="X16" s="95"/>
      <c r="Y16">
        <v>15.923566879166666</v>
      </c>
      <c r="Z16" s="27">
        <v>12.98701299</v>
      </c>
      <c r="AA16">
        <v>112.40164856235296</v>
      </c>
      <c r="AB16">
        <v>120</v>
      </c>
      <c r="AC16">
        <v>6.7046597389473677</v>
      </c>
      <c r="AD16" s="27">
        <v>66.666666669999998</v>
      </c>
      <c r="AE16">
        <v>39.808917190000003</v>
      </c>
      <c r="AF16" s="27">
        <v>152.34983028178988</v>
      </c>
      <c r="AH16" t="s">
        <v>320</v>
      </c>
      <c r="AI16" s="27" t="s">
        <v>320</v>
      </c>
      <c r="AJ16" t="s">
        <v>322</v>
      </c>
      <c r="AK16" t="s">
        <v>320</v>
      </c>
      <c r="AL16" t="s">
        <v>320</v>
      </c>
      <c r="AM16" s="27" t="s">
        <v>320</v>
      </c>
      <c r="AN16" t="s">
        <v>320</v>
      </c>
      <c r="AO16" s="27" t="s">
        <v>324</v>
      </c>
      <c r="AR16" t="s">
        <v>346</v>
      </c>
    </row>
    <row r="17" spans="1:44" x14ac:dyDescent="0.35">
      <c r="A17" s="38" t="s">
        <v>99</v>
      </c>
      <c r="B17" s="91">
        <v>0.375</v>
      </c>
      <c r="C17">
        <v>0.125</v>
      </c>
      <c r="D17" s="91">
        <v>0.375</v>
      </c>
      <c r="E17" s="91">
        <v>1</v>
      </c>
      <c r="F17">
        <v>0.125</v>
      </c>
      <c r="G17" s="91">
        <v>0.25</v>
      </c>
      <c r="H17" s="91">
        <v>0.25</v>
      </c>
      <c r="I17" s="91">
        <v>0.375</v>
      </c>
      <c r="J17" s="27">
        <v>12</v>
      </c>
      <c r="K17" t="s">
        <v>269</v>
      </c>
      <c r="L17" s="87">
        <v>1</v>
      </c>
      <c r="M17">
        <v>0</v>
      </c>
      <c r="N17">
        <v>0</v>
      </c>
      <c r="O17">
        <v>0</v>
      </c>
      <c r="P17">
        <v>0</v>
      </c>
      <c r="Q17">
        <v>0.25</v>
      </c>
      <c r="R17">
        <v>0.1</v>
      </c>
      <c r="S17">
        <v>1</v>
      </c>
      <c r="T17">
        <v>0</v>
      </c>
      <c r="U17">
        <v>0</v>
      </c>
      <c r="V17">
        <v>0</v>
      </c>
      <c r="W17">
        <v>0</v>
      </c>
      <c r="X17" s="95"/>
      <c r="Y17">
        <v>32.190332952343873</v>
      </c>
      <c r="Z17" s="27">
        <v>50.376673152953828</v>
      </c>
      <c r="AA17">
        <v>138.38241655203353</v>
      </c>
      <c r="AB17">
        <v>93.333333334000002</v>
      </c>
      <c r="AC17">
        <v>4.0189695362068969</v>
      </c>
      <c r="AD17" s="27">
        <v>23.931623933333334</v>
      </c>
      <c r="AE17">
        <v>47.770700631666671</v>
      </c>
      <c r="AF17" s="27">
        <v>99.999999997000003</v>
      </c>
      <c r="AH17" t="s">
        <v>324</v>
      </c>
      <c r="AI17" s="27" t="s">
        <v>324</v>
      </c>
      <c r="AJ17" t="s">
        <v>324</v>
      </c>
      <c r="AK17" t="s">
        <v>320</v>
      </c>
      <c r="AL17" t="s">
        <v>320</v>
      </c>
      <c r="AM17" s="27" t="s">
        <v>322</v>
      </c>
      <c r="AN17" t="s">
        <v>320</v>
      </c>
      <c r="AO17" s="27" t="s">
        <v>320</v>
      </c>
      <c r="AR17" t="s">
        <v>347</v>
      </c>
    </row>
    <row r="18" spans="1:44" x14ac:dyDescent="0.35">
      <c r="A18" s="38" t="s">
        <v>100</v>
      </c>
      <c r="B18" s="91">
        <v>0.25</v>
      </c>
      <c r="C18" s="91">
        <v>0.25</v>
      </c>
      <c r="D18" s="91">
        <v>0.25</v>
      </c>
      <c r="E18" s="91">
        <v>1</v>
      </c>
      <c r="F18">
        <v>0.125</v>
      </c>
      <c r="G18">
        <v>0.125</v>
      </c>
      <c r="H18">
        <v>0.125</v>
      </c>
      <c r="I18" s="91">
        <v>0.25</v>
      </c>
      <c r="J18" s="27">
        <v>17</v>
      </c>
      <c r="K18" t="s">
        <v>269</v>
      </c>
      <c r="L18" s="87">
        <v>1</v>
      </c>
      <c r="M18">
        <v>0</v>
      </c>
      <c r="N18">
        <v>0.25</v>
      </c>
      <c r="O18">
        <v>1</v>
      </c>
      <c r="P18">
        <v>1</v>
      </c>
      <c r="Q18">
        <v>0.125</v>
      </c>
      <c r="R18">
        <v>0.1</v>
      </c>
      <c r="S18">
        <v>1</v>
      </c>
      <c r="T18">
        <v>0</v>
      </c>
      <c r="U18">
        <v>0</v>
      </c>
      <c r="V18">
        <v>0</v>
      </c>
      <c r="W18">
        <v>0</v>
      </c>
      <c r="X18" s="95"/>
      <c r="Y18">
        <v>47.222222224166671</v>
      </c>
      <c r="Z18" s="27">
        <v>33.333333334999999</v>
      </c>
      <c r="AA18">
        <v>118.51851851111113</v>
      </c>
      <c r="AB18">
        <v>100</v>
      </c>
      <c r="AC18">
        <v>32.679738560196085</v>
      </c>
      <c r="AD18" s="27">
        <v>0</v>
      </c>
      <c r="AE18">
        <v>78.68115400235294</v>
      </c>
      <c r="AF18" s="27">
        <v>25</v>
      </c>
      <c r="AH18" t="s">
        <v>320</v>
      </c>
      <c r="AI18" s="27" t="s">
        <v>320</v>
      </c>
      <c r="AJ18" t="s">
        <v>320</v>
      </c>
      <c r="AK18" t="s">
        <v>320</v>
      </c>
      <c r="AL18" t="s">
        <v>320</v>
      </c>
      <c r="AM18" s="27" t="s">
        <v>320</v>
      </c>
      <c r="AN18" t="s">
        <v>320</v>
      </c>
      <c r="AO18" s="27" t="s">
        <v>320</v>
      </c>
      <c r="AR18" t="s">
        <v>348</v>
      </c>
    </row>
    <row r="19" spans="1:44" x14ac:dyDescent="0.35">
      <c r="A19" s="38" t="s">
        <v>101</v>
      </c>
      <c r="B19" s="91">
        <v>1</v>
      </c>
      <c r="C19">
        <v>0</v>
      </c>
      <c r="D19">
        <v>0</v>
      </c>
      <c r="E19">
        <v>0</v>
      </c>
      <c r="F19" s="91">
        <v>0.25</v>
      </c>
      <c r="G19">
        <v>0</v>
      </c>
      <c r="H19">
        <v>0</v>
      </c>
      <c r="I19">
        <v>0</v>
      </c>
      <c r="J19" s="27">
        <v>54</v>
      </c>
      <c r="K19" t="s">
        <v>269</v>
      </c>
      <c r="L19" s="87">
        <v>1</v>
      </c>
      <c r="M19">
        <v>0</v>
      </c>
      <c r="N19">
        <v>0</v>
      </c>
      <c r="O19">
        <v>1</v>
      </c>
      <c r="P19">
        <v>1</v>
      </c>
      <c r="Q19">
        <v>0.125</v>
      </c>
      <c r="R19">
        <v>0.05</v>
      </c>
      <c r="S19">
        <v>1</v>
      </c>
      <c r="T19">
        <v>0</v>
      </c>
      <c r="U19">
        <v>0</v>
      </c>
      <c r="V19">
        <v>0</v>
      </c>
      <c r="W19">
        <v>0</v>
      </c>
      <c r="X19" s="95"/>
      <c r="Y19">
        <v>37.333333333600002</v>
      </c>
      <c r="Z19" s="27">
        <v>0</v>
      </c>
      <c r="AA19">
        <v>0</v>
      </c>
      <c r="AB19">
        <v>0</v>
      </c>
      <c r="AC19">
        <v>2.3391812866666668</v>
      </c>
      <c r="AD19" s="27">
        <v>0</v>
      </c>
      <c r="AE19">
        <v>0</v>
      </c>
      <c r="AF19" s="27">
        <v>0</v>
      </c>
      <c r="AH19" t="s">
        <v>320</v>
      </c>
      <c r="AI19" s="27" t="s">
        <v>320</v>
      </c>
      <c r="AJ19" t="s">
        <v>320</v>
      </c>
      <c r="AK19" t="s">
        <v>320</v>
      </c>
      <c r="AL19" t="s">
        <v>322</v>
      </c>
      <c r="AM19" s="27" t="s">
        <v>320</v>
      </c>
      <c r="AN19" t="s">
        <v>320</v>
      </c>
      <c r="AO19" s="27" t="s">
        <v>320</v>
      </c>
      <c r="AR19" t="s">
        <v>340</v>
      </c>
    </row>
    <row r="20" spans="1:44" x14ac:dyDescent="0.35">
      <c r="A20" s="33" t="s">
        <v>102</v>
      </c>
      <c r="B20" s="91">
        <v>0.25</v>
      </c>
      <c r="C20" s="91">
        <v>0.25</v>
      </c>
      <c r="D20" s="91">
        <v>0.25</v>
      </c>
      <c r="E20" s="91">
        <v>1</v>
      </c>
      <c r="F20" s="91">
        <v>0.25</v>
      </c>
      <c r="G20" s="91">
        <v>0.25</v>
      </c>
      <c r="H20" s="91">
        <v>0.25</v>
      </c>
      <c r="I20" s="91">
        <v>1</v>
      </c>
      <c r="J20" s="27">
        <v>4</v>
      </c>
      <c r="K20" t="s">
        <v>269</v>
      </c>
      <c r="L20" s="87">
        <v>1</v>
      </c>
      <c r="M20">
        <v>1</v>
      </c>
      <c r="N20">
        <v>1</v>
      </c>
      <c r="O20">
        <v>0.25</v>
      </c>
      <c r="P20">
        <v>0</v>
      </c>
      <c r="Q20">
        <v>0.25</v>
      </c>
      <c r="R20">
        <v>0.05</v>
      </c>
      <c r="S20">
        <v>1</v>
      </c>
      <c r="T20">
        <v>1</v>
      </c>
      <c r="U20">
        <v>1</v>
      </c>
      <c r="V20">
        <v>0</v>
      </c>
      <c r="W20">
        <v>1</v>
      </c>
      <c r="X20" s="95"/>
      <c r="Y20">
        <v>11.111111111111111</v>
      </c>
      <c r="Z20" s="87">
        <v>5.5555555555555554</v>
      </c>
      <c r="AA20">
        <v>173.93434589923075</v>
      </c>
      <c r="AB20">
        <v>1333.3333333333333</v>
      </c>
      <c r="AC20">
        <v>101.2345679012963</v>
      </c>
      <c r="AD20" s="27">
        <v>44.444444449999999</v>
      </c>
      <c r="AE20">
        <v>100</v>
      </c>
      <c r="AF20" s="27">
        <v>504.01550816521757</v>
      </c>
      <c r="AH20" t="s">
        <v>320</v>
      </c>
      <c r="AI20" s="87" t="s">
        <v>378</v>
      </c>
      <c r="AJ20" t="s">
        <v>320</v>
      </c>
      <c r="AK20" t="s">
        <v>320</v>
      </c>
      <c r="AL20" t="s">
        <v>320</v>
      </c>
      <c r="AM20" s="27" t="s">
        <v>320</v>
      </c>
      <c r="AN20" t="s">
        <v>320</v>
      </c>
      <c r="AO20" s="27" t="s">
        <v>320</v>
      </c>
      <c r="AR20" t="s">
        <v>349</v>
      </c>
    </row>
    <row r="21" spans="1:44" x14ac:dyDescent="0.35">
      <c r="A21" s="33" t="s">
        <v>103</v>
      </c>
      <c r="B21" s="91">
        <v>1</v>
      </c>
      <c r="C21" s="91">
        <v>1</v>
      </c>
      <c r="D21" s="91">
        <v>0.375</v>
      </c>
      <c r="E21" s="91">
        <v>1</v>
      </c>
      <c r="F21" s="91">
        <v>0.375</v>
      </c>
      <c r="G21" s="91">
        <v>0.375</v>
      </c>
      <c r="H21" s="91">
        <v>0.25</v>
      </c>
      <c r="I21" s="91">
        <v>1</v>
      </c>
      <c r="J21" s="27">
        <v>2</v>
      </c>
      <c r="K21" t="s">
        <v>269</v>
      </c>
      <c r="L21" s="87">
        <v>1</v>
      </c>
      <c r="M21">
        <v>1</v>
      </c>
      <c r="N21">
        <v>0</v>
      </c>
      <c r="O21">
        <v>0</v>
      </c>
      <c r="P21">
        <v>0</v>
      </c>
      <c r="Q21">
        <v>0.375</v>
      </c>
      <c r="R21">
        <v>0.1</v>
      </c>
      <c r="S21">
        <v>1</v>
      </c>
      <c r="T21">
        <v>1</v>
      </c>
      <c r="U21">
        <v>0</v>
      </c>
      <c r="V21">
        <v>0</v>
      </c>
      <c r="W21">
        <v>0</v>
      </c>
      <c r="X21" s="95"/>
      <c r="Y21">
        <v>521.42857143750007</v>
      </c>
      <c r="Z21" s="27">
        <v>2266.666667</v>
      </c>
      <c r="AA21">
        <v>2879.9999992799999</v>
      </c>
      <c r="AB21">
        <v>9186.6666659340008</v>
      </c>
      <c r="AC21">
        <v>444.44444437685189</v>
      </c>
      <c r="AD21" s="27">
        <v>5800</v>
      </c>
      <c r="AE21">
        <v>4308.3333328762492</v>
      </c>
      <c r="AF21" s="27">
        <v>12851.851851518888</v>
      </c>
      <c r="AH21" t="s">
        <v>320</v>
      </c>
      <c r="AI21" s="27" t="s">
        <v>320</v>
      </c>
      <c r="AJ21" t="s">
        <v>320</v>
      </c>
      <c r="AK21" t="s">
        <v>320</v>
      </c>
      <c r="AL21" t="s">
        <v>320</v>
      </c>
      <c r="AM21" s="27" t="s">
        <v>320</v>
      </c>
      <c r="AN21" t="s">
        <v>320</v>
      </c>
      <c r="AO21" s="27" t="s">
        <v>320</v>
      </c>
      <c r="AQ21" t="s">
        <v>350</v>
      </c>
      <c r="AR21" t="s">
        <v>351</v>
      </c>
    </row>
    <row r="22" spans="1:44" x14ac:dyDescent="0.35">
      <c r="A22" s="32" t="s">
        <v>52</v>
      </c>
      <c r="B22">
        <v>0</v>
      </c>
      <c r="C22">
        <v>0</v>
      </c>
      <c r="D22">
        <v>0</v>
      </c>
      <c r="E22">
        <v>0</v>
      </c>
      <c r="F22" s="91">
        <v>1</v>
      </c>
      <c r="G22" s="91">
        <v>1</v>
      </c>
      <c r="H22">
        <v>0</v>
      </c>
      <c r="I22" s="91">
        <v>1</v>
      </c>
      <c r="J22" s="27">
        <v>57</v>
      </c>
      <c r="K22" t="s">
        <v>269</v>
      </c>
      <c r="L22" s="87">
        <v>1</v>
      </c>
      <c r="M22">
        <v>0</v>
      </c>
      <c r="N22">
        <v>0</v>
      </c>
      <c r="O22">
        <v>0.25</v>
      </c>
      <c r="P22">
        <v>0.25</v>
      </c>
      <c r="Q22">
        <v>0.25</v>
      </c>
      <c r="R22">
        <v>0.05</v>
      </c>
      <c r="S22">
        <v>1</v>
      </c>
      <c r="T22">
        <v>0</v>
      </c>
      <c r="U22">
        <v>1</v>
      </c>
      <c r="V22">
        <v>1</v>
      </c>
      <c r="W22">
        <v>1</v>
      </c>
      <c r="X22" s="95"/>
      <c r="Y22">
        <v>2.7777777779166666</v>
      </c>
      <c r="Z22" s="27">
        <v>0</v>
      </c>
      <c r="AA22">
        <v>0</v>
      </c>
      <c r="AB22">
        <v>0</v>
      </c>
      <c r="AC22">
        <v>74.509803915098033</v>
      </c>
      <c r="AD22" s="27">
        <v>106.66666666</v>
      </c>
      <c r="AE22">
        <v>58.333333333749998</v>
      </c>
      <c r="AF22" s="27">
        <v>48.484848481818183</v>
      </c>
      <c r="AH22" t="s">
        <v>320</v>
      </c>
      <c r="AI22" s="27" t="s">
        <v>320</v>
      </c>
      <c r="AJ22" t="s">
        <v>320</v>
      </c>
      <c r="AK22" t="s">
        <v>320</v>
      </c>
      <c r="AL22" t="s">
        <v>320</v>
      </c>
      <c r="AM22" s="27" t="s">
        <v>320</v>
      </c>
      <c r="AN22" t="s">
        <v>320</v>
      </c>
      <c r="AO22" s="27" t="s">
        <v>320</v>
      </c>
      <c r="AR22" t="s">
        <v>352</v>
      </c>
    </row>
    <row r="23" spans="1:44" x14ac:dyDescent="0.35">
      <c r="A23" s="33" t="s">
        <v>53</v>
      </c>
      <c r="B23">
        <v>0.125</v>
      </c>
      <c r="C23" s="91">
        <v>0.375</v>
      </c>
      <c r="D23" s="91">
        <v>0.25</v>
      </c>
      <c r="E23" s="91">
        <v>1</v>
      </c>
      <c r="F23">
        <v>0.125</v>
      </c>
      <c r="G23" s="91">
        <v>0.25</v>
      </c>
      <c r="H23">
        <v>0.125</v>
      </c>
      <c r="I23" s="91">
        <v>1</v>
      </c>
      <c r="J23" s="27">
        <v>2</v>
      </c>
      <c r="K23" s="27" t="s">
        <v>342</v>
      </c>
      <c r="L23" s="87">
        <v>1</v>
      </c>
      <c r="M23">
        <v>1</v>
      </c>
      <c r="N23">
        <v>1</v>
      </c>
      <c r="O23">
        <v>0</v>
      </c>
      <c r="P23">
        <v>0</v>
      </c>
      <c r="Q23">
        <v>0.25</v>
      </c>
      <c r="R23">
        <v>1</v>
      </c>
      <c r="S23">
        <v>1</v>
      </c>
      <c r="T23">
        <v>1</v>
      </c>
      <c r="U23">
        <v>1</v>
      </c>
      <c r="V23">
        <v>0</v>
      </c>
      <c r="W23">
        <v>0.25</v>
      </c>
      <c r="X23" s="95"/>
      <c r="Y23">
        <v>72.476211496999994</v>
      </c>
      <c r="Z23" s="27">
        <v>160</v>
      </c>
      <c r="AA23">
        <v>70.516153292166663</v>
      </c>
      <c r="AB23">
        <v>278.97018207699881</v>
      </c>
      <c r="AC23">
        <v>46.29032258064516</v>
      </c>
      <c r="AD23" s="27">
        <v>54.463980461973534</v>
      </c>
      <c r="AE23">
        <v>129.42122817353129</v>
      </c>
      <c r="AF23" s="27">
        <v>580.15582930722326</v>
      </c>
      <c r="AH23" t="s">
        <v>320</v>
      </c>
      <c r="AI23" s="27" t="s">
        <v>320</v>
      </c>
      <c r="AJ23" t="s">
        <v>320</v>
      </c>
      <c r="AK23" t="s">
        <v>324</v>
      </c>
      <c r="AL23" t="s">
        <v>320</v>
      </c>
      <c r="AM23" s="27" t="s">
        <v>324</v>
      </c>
      <c r="AN23" t="s">
        <v>320</v>
      </c>
      <c r="AO23" s="27" t="s">
        <v>324</v>
      </c>
      <c r="AR23" t="s">
        <v>353</v>
      </c>
    </row>
    <row r="24" spans="1:44" x14ac:dyDescent="0.35">
      <c r="A24" s="33" t="s">
        <v>57</v>
      </c>
      <c r="B24" s="91">
        <v>0.25</v>
      </c>
      <c r="C24" s="91">
        <v>0.25</v>
      </c>
      <c r="D24" s="91">
        <v>0.25</v>
      </c>
      <c r="E24" s="91">
        <v>0.25</v>
      </c>
      <c r="F24" s="91">
        <v>1</v>
      </c>
      <c r="G24" s="91">
        <v>1</v>
      </c>
      <c r="H24" s="91">
        <v>1</v>
      </c>
      <c r="I24" s="91">
        <v>1</v>
      </c>
      <c r="J24" s="27">
        <v>52</v>
      </c>
      <c r="K24" s="27" t="s">
        <v>342</v>
      </c>
      <c r="L24" s="87">
        <v>1</v>
      </c>
      <c r="M24">
        <v>0</v>
      </c>
      <c r="N24">
        <v>0</v>
      </c>
      <c r="O24">
        <v>0.25</v>
      </c>
      <c r="P24">
        <v>0</v>
      </c>
      <c r="Q24">
        <v>0.375</v>
      </c>
      <c r="R24">
        <v>1</v>
      </c>
      <c r="S24">
        <v>1</v>
      </c>
      <c r="T24">
        <v>1</v>
      </c>
      <c r="U24">
        <v>1</v>
      </c>
      <c r="V24">
        <v>0</v>
      </c>
      <c r="W24">
        <v>1</v>
      </c>
      <c r="X24" s="95"/>
      <c r="Y24">
        <v>5.4545454545454541</v>
      </c>
      <c r="Z24" s="87">
        <v>5.4545454545454541</v>
      </c>
      <c r="AA24">
        <v>1.25</v>
      </c>
      <c r="AB24">
        <v>9.0909090909090917</v>
      </c>
      <c r="AC24">
        <v>0.32258064516129031</v>
      </c>
      <c r="AD24" s="27">
        <v>8</v>
      </c>
      <c r="AE24">
        <v>1.9444444444444444</v>
      </c>
      <c r="AF24" s="27">
        <v>15.718394832840087</v>
      </c>
      <c r="AH24" t="s">
        <v>323</v>
      </c>
      <c r="AI24" s="87" t="s">
        <v>331</v>
      </c>
      <c r="AJ24" t="s">
        <v>323</v>
      </c>
      <c r="AK24" t="s">
        <v>323</v>
      </c>
      <c r="AL24" t="s">
        <v>322</v>
      </c>
      <c r="AM24" s="27" t="s">
        <v>322</v>
      </c>
      <c r="AN24" t="s">
        <v>322</v>
      </c>
      <c r="AO24" s="27" t="s">
        <v>324</v>
      </c>
      <c r="AQ24" t="s">
        <v>354</v>
      </c>
      <c r="AR24" t="s">
        <v>355</v>
      </c>
    </row>
    <row r="25" spans="1:44" x14ac:dyDescent="0.35">
      <c r="A25" s="33" t="s">
        <v>58</v>
      </c>
      <c r="B25" s="91">
        <v>1</v>
      </c>
      <c r="C25" s="91">
        <v>0.25</v>
      </c>
      <c r="D25" s="91">
        <v>0.25</v>
      </c>
      <c r="E25">
        <v>0.125</v>
      </c>
      <c r="F25" s="91">
        <v>0.375</v>
      </c>
      <c r="G25" s="91">
        <v>0.25</v>
      </c>
      <c r="H25" s="91">
        <v>0.25</v>
      </c>
      <c r="I25">
        <v>0.125</v>
      </c>
      <c r="J25" s="27">
        <v>53</v>
      </c>
      <c r="K25" t="s">
        <v>269</v>
      </c>
      <c r="L25" s="87">
        <v>1</v>
      </c>
      <c r="M25">
        <v>0.25</v>
      </c>
      <c r="N25">
        <v>0</v>
      </c>
      <c r="O25">
        <v>0.25</v>
      </c>
      <c r="P25">
        <v>0</v>
      </c>
      <c r="Q25">
        <v>0.375</v>
      </c>
      <c r="R25">
        <v>1</v>
      </c>
      <c r="S25">
        <v>0</v>
      </c>
      <c r="T25">
        <v>1</v>
      </c>
      <c r="U25">
        <v>1</v>
      </c>
      <c r="V25">
        <v>1</v>
      </c>
      <c r="W25">
        <v>0</v>
      </c>
      <c r="X25" s="95"/>
      <c r="Y25" s="87">
        <v>320.98765429407405</v>
      </c>
      <c r="Z25" s="87">
        <v>320.98765429407405</v>
      </c>
      <c r="AA25">
        <v>26.666666667999998</v>
      </c>
      <c r="AB25">
        <v>0</v>
      </c>
      <c r="AC25">
        <v>77.380952380357144</v>
      </c>
      <c r="AD25" s="27">
        <v>80</v>
      </c>
      <c r="AE25">
        <v>8.3333333337499997</v>
      </c>
      <c r="AF25" s="27">
        <v>8.3333333337499997</v>
      </c>
      <c r="AH25" s="87" t="s">
        <v>322</v>
      </c>
      <c r="AI25" s="87" t="s">
        <v>331</v>
      </c>
      <c r="AJ25" t="s">
        <v>322</v>
      </c>
      <c r="AK25" t="s">
        <v>320</v>
      </c>
      <c r="AL25" t="s">
        <v>320</v>
      </c>
      <c r="AM25" s="27" t="s">
        <v>320</v>
      </c>
      <c r="AN25" t="s">
        <v>320</v>
      </c>
      <c r="AO25" s="27" t="s">
        <v>320</v>
      </c>
      <c r="AR25" t="s">
        <v>356</v>
      </c>
    </row>
    <row r="26" spans="1:44" x14ac:dyDescent="0.35">
      <c r="A26" s="38" t="s">
        <v>59</v>
      </c>
      <c r="B26">
        <v>0.125</v>
      </c>
      <c r="C26">
        <v>0</v>
      </c>
      <c r="D26">
        <v>0</v>
      </c>
      <c r="E26">
        <v>0</v>
      </c>
      <c r="F26" s="91">
        <v>1</v>
      </c>
      <c r="G26" s="91">
        <v>0.25</v>
      </c>
      <c r="H26" s="91">
        <v>0.25</v>
      </c>
      <c r="I26" s="91">
        <v>1</v>
      </c>
      <c r="J26" s="27">
        <v>15</v>
      </c>
      <c r="K26" t="s">
        <v>269</v>
      </c>
      <c r="L26" s="87">
        <v>1</v>
      </c>
      <c r="M26">
        <v>0</v>
      </c>
      <c r="N26">
        <v>0</v>
      </c>
      <c r="O26">
        <v>1</v>
      </c>
      <c r="P26">
        <v>0</v>
      </c>
      <c r="Q26">
        <v>0.25</v>
      </c>
      <c r="R26">
        <v>0.15</v>
      </c>
      <c r="S26">
        <v>1</v>
      </c>
      <c r="T26">
        <v>0</v>
      </c>
      <c r="U26">
        <v>0</v>
      </c>
      <c r="V26">
        <v>0</v>
      </c>
      <c r="W26">
        <v>0</v>
      </c>
      <c r="X26" s="95"/>
      <c r="Y26">
        <v>3.1746031747619048</v>
      </c>
      <c r="Z26" s="27">
        <v>0</v>
      </c>
      <c r="AA26">
        <v>11.111111111666666</v>
      </c>
      <c r="AB26">
        <v>0</v>
      </c>
      <c r="AC26">
        <v>69.094170634993702</v>
      </c>
      <c r="AD26" s="27">
        <v>36.686565668483297</v>
      </c>
      <c r="AE26">
        <v>82.051282047692297</v>
      </c>
      <c r="AF26" s="27">
        <v>53.333333319999994</v>
      </c>
      <c r="AH26" t="s">
        <v>320</v>
      </c>
      <c r="AI26" s="27" t="s">
        <v>320</v>
      </c>
      <c r="AJ26" t="s">
        <v>320</v>
      </c>
      <c r="AK26" t="s">
        <v>320</v>
      </c>
      <c r="AL26" t="s">
        <v>324</v>
      </c>
      <c r="AM26" s="27" t="s">
        <v>324</v>
      </c>
      <c r="AN26" t="s">
        <v>322</v>
      </c>
      <c r="AO26" s="27" t="s">
        <v>322</v>
      </c>
      <c r="AR26" t="s">
        <v>357</v>
      </c>
    </row>
    <row r="27" spans="1:44" x14ac:dyDescent="0.35">
      <c r="A27" s="38" t="s">
        <v>104</v>
      </c>
      <c r="B27">
        <v>0</v>
      </c>
      <c r="C27">
        <v>0</v>
      </c>
      <c r="D27">
        <v>0</v>
      </c>
      <c r="E27" s="91">
        <v>0.25</v>
      </c>
      <c r="F27" s="91">
        <v>0.25</v>
      </c>
      <c r="G27" s="91">
        <v>0.25</v>
      </c>
      <c r="H27" s="91">
        <v>0.25</v>
      </c>
      <c r="I27" s="91">
        <v>1</v>
      </c>
      <c r="J27" s="27">
        <v>17</v>
      </c>
      <c r="K27" t="s">
        <v>269</v>
      </c>
      <c r="L27" s="87">
        <v>1</v>
      </c>
      <c r="M27">
        <v>0</v>
      </c>
      <c r="N27">
        <v>0</v>
      </c>
      <c r="O27">
        <v>0</v>
      </c>
      <c r="P27">
        <v>0.25</v>
      </c>
      <c r="Q27">
        <v>0.375</v>
      </c>
      <c r="R27">
        <v>0.25</v>
      </c>
      <c r="S27">
        <v>1</v>
      </c>
      <c r="T27">
        <v>0</v>
      </c>
      <c r="U27">
        <v>0</v>
      </c>
      <c r="V27">
        <v>0</v>
      </c>
      <c r="W27">
        <v>0.25</v>
      </c>
      <c r="X27" s="95"/>
      <c r="Y27">
        <v>3.0330603580952378</v>
      </c>
      <c r="Z27" s="27">
        <v>0</v>
      </c>
      <c r="AA27">
        <v>0</v>
      </c>
      <c r="AB27">
        <v>16.666666667499999</v>
      </c>
      <c r="AC27">
        <v>17.333333334200002</v>
      </c>
      <c r="AD27" s="27">
        <v>161.9469573370929</v>
      </c>
      <c r="AE27">
        <v>71.71244955546544</v>
      </c>
      <c r="AF27" s="27">
        <v>90.655315617814608</v>
      </c>
      <c r="AH27" t="s">
        <v>320</v>
      </c>
      <c r="AI27" s="27" t="s">
        <v>320</v>
      </c>
      <c r="AJ27" t="s">
        <v>320</v>
      </c>
      <c r="AK27" t="s">
        <v>320</v>
      </c>
      <c r="AL27" t="s">
        <v>320</v>
      </c>
      <c r="AM27" s="27" t="s">
        <v>324</v>
      </c>
      <c r="AN27" t="s">
        <v>379</v>
      </c>
      <c r="AO27" s="27" t="s">
        <v>379</v>
      </c>
      <c r="AQ27" t="s">
        <v>287</v>
      </c>
      <c r="AR27" t="s">
        <v>349</v>
      </c>
    </row>
    <row r="28" spans="1:44" x14ac:dyDescent="0.35">
      <c r="A28" s="33" t="s">
        <v>62</v>
      </c>
      <c r="B28" s="91">
        <v>0.25</v>
      </c>
      <c r="C28" s="91">
        <v>0.25</v>
      </c>
      <c r="D28" s="91">
        <v>0.25</v>
      </c>
      <c r="E28" s="91">
        <v>1</v>
      </c>
      <c r="F28">
        <v>0.125</v>
      </c>
      <c r="G28">
        <v>0.125</v>
      </c>
      <c r="H28" s="91">
        <v>0.25</v>
      </c>
      <c r="I28" s="91">
        <v>0.375</v>
      </c>
      <c r="J28" s="27">
        <v>4</v>
      </c>
      <c r="K28" t="s">
        <v>269</v>
      </c>
      <c r="L28" s="87">
        <v>1</v>
      </c>
      <c r="M28">
        <v>1</v>
      </c>
      <c r="N28">
        <v>1</v>
      </c>
      <c r="O28">
        <v>0</v>
      </c>
      <c r="P28">
        <v>0</v>
      </c>
      <c r="Q28">
        <v>0.125</v>
      </c>
      <c r="R28">
        <v>0.1</v>
      </c>
      <c r="S28">
        <v>1</v>
      </c>
      <c r="T28">
        <v>1</v>
      </c>
      <c r="U28">
        <v>1</v>
      </c>
      <c r="V28">
        <v>0</v>
      </c>
      <c r="W28">
        <v>0</v>
      </c>
      <c r="X28" s="95"/>
      <c r="Y28">
        <v>26.666666668399998</v>
      </c>
      <c r="Z28" s="27">
        <v>66.666666669999998</v>
      </c>
      <c r="AA28">
        <v>879.99999993400002</v>
      </c>
      <c r="AB28">
        <v>2693.3333333399996</v>
      </c>
      <c r="AC28">
        <v>40.036396717142857</v>
      </c>
      <c r="AD28" s="27">
        <v>66.666666649999996</v>
      </c>
      <c r="AE28">
        <v>4552.3809525928573</v>
      </c>
      <c r="AF28" s="27">
        <v>6078.7878785154553</v>
      </c>
      <c r="AH28" t="s">
        <v>320</v>
      </c>
      <c r="AI28" s="27" t="s">
        <v>320</v>
      </c>
      <c r="AJ28" t="s">
        <v>320</v>
      </c>
      <c r="AK28" t="s">
        <v>320</v>
      </c>
      <c r="AL28" t="s">
        <v>320</v>
      </c>
      <c r="AM28" s="27" t="s">
        <v>320</v>
      </c>
      <c r="AN28" t="s">
        <v>320</v>
      </c>
      <c r="AO28" s="27" t="s">
        <v>320</v>
      </c>
      <c r="AR28" t="s">
        <v>343</v>
      </c>
    </row>
    <row r="29" spans="1:44" x14ac:dyDescent="0.35">
      <c r="A29" s="33" t="s">
        <v>105</v>
      </c>
      <c r="B29" s="91">
        <v>1</v>
      </c>
      <c r="C29" s="91">
        <v>0.25</v>
      </c>
      <c r="D29" s="91">
        <v>1</v>
      </c>
      <c r="E29" s="91">
        <v>1</v>
      </c>
      <c r="F29" s="91">
        <v>0.25</v>
      </c>
      <c r="G29" s="91">
        <v>1</v>
      </c>
      <c r="H29" s="91">
        <v>1</v>
      </c>
      <c r="I29" s="91">
        <v>1</v>
      </c>
      <c r="J29" s="27">
        <v>3</v>
      </c>
      <c r="K29" t="s">
        <v>269</v>
      </c>
      <c r="L29" s="87">
        <v>1</v>
      </c>
      <c r="M29">
        <v>1</v>
      </c>
      <c r="N29">
        <v>0</v>
      </c>
      <c r="O29">
        <v>0</v>
      </c>
      <c r="P29">
        <v>0</v>
      </c>
      <c r="Q29">
        <v>0.125</v>
      </c>
      <c r="R29">
        <v>0.05</v>
      </c>
      <c r="S29">
        <v>1</v>
      </c>
      <c r="T29">
        <v>1</v>
      </c>
      <c r="U29">
        <v>0.25</v>
      </c>
      <c r="V29">
        <v>0.25</v>
      </c>
      <c r="W29">
        <v>0.25</v>
      </c>
      <c r="X29" s="95"/>
      <c r="Y29">
        <v>135.80246914851853</v>
      </c>
      <c r="Z29" s="27">
        <v>133.33333329999999</v>
      </c>
      <c r="AA29">
        <v>2799.9999993339998</v>
      </c>
      <c r="AB29">
        <v>13613.33333266</v>
      </c>
      <c r="AC29">
        <v>160.49382716055555</v>
      </c>
      <c r="AD29" s="27">
        <v>266.66666670000001</v>
      </c>
      <c r="AE29">
        <v>1216.6666665837499</v>
      </c>
      <c r="AF29" s="27">
        <v>7408.3333328250001</v>
      </c>
      <c r="AH29" t="s">
        <v>320</v>
      </c>
      <c r="AI29" s="27" t="s">
        <v>320</v>
      </c>
      <c r="AJ29" t="s">
        <v>320</v>
      </c>
      <c r="AK29" t="s">
        <v>320</v>
      </c>
      <c r="AL29" t="s">
        <v>320</v>
      </c>
      <c r="AM29" s="27" t="s">
        <v>320</v>
      </c>
      <c r="AN29" t="s">
        <v>320</v>
      </c>
      <c r="AO29" s="27" t="s">
        <v>320</v>
      </c>
      <c r="AR29" t="s">
        <v>338</v>
      </c>
    </row>
    <row r="30" spans="1:44" x14ac:dyDescent="0.35">
      <c r="A30" s="33" t="s">
        <v>64</v>
      </c>
      <c r="B30">
        <v>0</v>
      </c>
      <c r="C30" s="91">
        <v>0.25</v>
      </c>
      <c r="D30">
        <v>0</v>
      </c>
      <c r="E30">
        <v>0.125</v>
      </c>
      <c r="F30" s="91">
        <v>0.375</v>
      </c>
      <c r="G30" s="91">
        <v>0.375</v>
      </c>
      <c r="H30" s="91">
        <v>0.375</v>
      </c>
      <c r="I30" s="91">
        <v>1</v>
      </c>
      <c r="J30" s="27">
        <v>6</v>
      </c>
      <c r="K30" t="s">
        <v>269</v>
      </c>
      <c r="L30" s="87">
        <v>1</v>
      </c>
      <c r="M30">
        <v>0</v>
      </c>
      <c r="N30">
        <v>0</v>
      </c>
      <c r="O30">
        <v>0</v>
      </c>
      <c r="P30">
        <v>0</v>
      </c>
      <c r="Q30">
        <v>0.25</v>
      </c>
      <c r="R30">
        <v>0.25</v>
      </c>
      <c r="S30">
        <v>1</v>
      </c>
      <c r="T30">
        <v>0</v>
      </c>
      <c r="U30">
        <v>0</v>
      </c>
      <c r="V30">
        <v>0</v>
      </c>
      <c r="W30">
        <v>0.25</v>
      </c>
      <c r="X30" s="95"/>
      <c r="Y30">
        <v>3.7037037038888889</v>
      </c>
      <c r="Z30" s="87">
        <v>11.111111111666666</v>
      </c>
      <c r="AA30">
        <v>7.4074074077777778</v>
      </c>
      <c r="AB30">
        <v>11.111111111666666</v>
      </c>
      <c r="AC30">
        <v>99.357296187458729</v>
      </c>
      <c r="AD30" s="27">
        <v>333.33333329999999</v>
      </c>
      <c r="AE30">
        <v>261.16877018259805</v>
      </c>
      <c r="AF30" s="27">
        <v>360.95619121456605</v>
      </c>
      <c r="AH30" t="s">
        <v>320</v>
      </c>
      <c r="AI30" s="87" t="s">
        <v>334</v>
      </c>
      <c r="AJ30" t="s">
        <v>320</v>
      </c>
      <c r="AK30" t="s">
        <v>326</v>
      </c>
      <c r="AL30" t="s">
        <v>324</v>
      </c>
      <c r="AM30" s="27" t="s">
        <v>320</v>
      </c>
      <c r="AN30" t="s">
        <v>324</v>
      </c>
      <c r="AO30" s="27" t="s">
        <v>324</v>
      </c>
      <c r="AQ30" t="s">
        <v>291</v>
      </c>
      <c r="AR30" t="s">
        <v>338</v>
      </c>
    </row>
    <row r="31" spans="1:44" x14ac:dyDescent="0.35">
      <c r="A31" s="33" t="s">
        <v>106</v>
      </c>
      <c r="B31" s="91">
        <v>0.375</v>
      </c>
      <c r="C31" s="91">
        <v>0.25</v>
      </c>
      <c r="D31" s="91">
        <v>0.25</v>
      </c>
      <c r="E31" s="91">
        <v>0.375</v>
      </c>
      <c r="F31" s="91">
        <v>0.375</v>
      </c>
      <c r="G31" s="91">
        <v>0.375</v>
      </c>
      <c r="H31" s="91">
        <v>0.375</v>
      </c>
      <c r="I31" s="91">
        <v>1</v>
      </c>
      <c r="J31" s="27">
        <v>15</v>
      </c>
      <c r="K31" t="s">
        <v>269</v>
      </c>
      <c r="L31" s="87">
        <v>1</v>
      </c>
      <c r="M31">
        <v>0</v>
      </c>
      <c r="N31">
        <v>0</v>
      </c>
      <c r="O31">
        <v>0</v>
      </c>
      <c r="P31">
        <v>0</v>
      </c>
      <c r="Q31">
        <v>0.25</v>
      </c>
      <c r="R31">
        <v>0.05</v>
      </c>
      <c r="S31">
        <v>1</v>
      </c>
      <c r="T31">
        <v>0</v>
      </c>
      <c r="U31">
        <v>0</v>
      </c>
      <c r="V31">
        <v>1</v>
      </c>
      <c r="W31">
        <v>1</v>
      </c>
      <c r="X31" s="95"/>
      <c r="Y31">
        <v>30.76923076961539</v>
      </c>
      <c r="Z31" s="87">
        <v>15.384615384807695</v>
      </c>
      <c r="AA31">
        <v>19.047619042857143</v>
      </c>
      <c r="AB31">
        <v>3.5999999999999997E-2</v>
      </c>
      <c r="AC31">
        <v>169.33333333200005</v>
      </c>
      <c r="AD31" s="27">
        <v>88.888888894999994</v>
      </c>
      <c r="AE31">
        <v>111.11111110916669</v>
      </c>
      <c r="AF31" s="27">
        <v>113.33333332399999</v>
      </c>
      <c r="AH31" t="s">
        <v>320</v>
      </c>
      <c r="AI31" s="87" t="s">
        <v>378</v>
      </c>
      <c r="AJ31" t="s">
        <v>320</v>
      </c>
      <c r="AK31" t="s">
        <v>380</v>
      </c>
      <c r="AL31" t="s">
        <v>320</v>
      </c>
      <c r="AM31" s="27" t="s">
        <v>320</v>
      </c>
      <c r="AN31" t="s">
        <v>320</v>
      </c>
      <c r="AO31" s="27" t="s">
        <v>320</v>
      </c>
      <c r="AR31" t="s">
        <v>338</v>
      </c>
    </row>
    <row r="32" spans="1:44" x14ac:dyDescent="0.35">
      <c r="X32" s="4"/>
    </row>
    <row r="33" spans="1:44" x14ac:dyDescent="0.35">
      <c r="A33" t="s">
        <v>293</v>
      </c>
      <c r="B33">
        <v>14</v>
      </c>
      <c r="C33">
        <v>12</v>
      </c>
      <c r="D33">
        <v>14</v>
      </c>
      <c r="E33">
        <v>18</v>
      </c>
      <c r="F33">
        <v>12</v>
      </c>
      <c r="G33">
        <v>14</v>
      </c>
      <c r="H33">
        <v>15</v>
      </c>
      <c r="I33">
        <v>21</v>
      </c>
      <c r="L33" s="87">
        <v>23</v>
      </c>
      <c r="M33">
        <v>11</v>
      </c>
      <c r="N33">
        <v>9</v>
      </c>
      <c r="O33">
        <v>11</v>
      </c>
      <c r="P33">
        <v>8</v>
      </c>
      <c r="Q33">
        <v>23</v>
      </c>
      <c r="R33">
        <v>23</v>
      </c>
      <c r="S33">
        <v>21</v>
      </c>
      <c r="T33">
        <v>9</v>
      </c>
      <c r="U33">
        <v>13</v>
      </c>
      <c r="V33">
        <v>5</v>
      </c>
      <c r="W33">
        <v>14</v>
      </c>
      <c r="X33" s="4"/>
    </row>
    <row r="35" spans="1:44" x14ac:dyDescent="0.35">
      <c r="A35" s="32" t="s">
        <v>73</v>
      </c>
    </row>
    <row r="36" spans="1:44" x14ac:dyDescent="0.35">
      <c r="A36" s="32" t="s">
        <v>80</v>
      </c>
    </row>
    <row r="37" spans="1:44" x14ac:dyDescent="0.35">
      <c r="A37" s="33" t="s">
        <v>82</v>
      </c>
    </row>
    <row r="38" spans="1:44" x14ac:dyDescent="0.35">
      <c r="A38" s="33" t="s">
        <v>108</v>
      </c>
      <c r="L38" s="87"/>
    </row>
    <row r="39" spans="1:44" x14ac:dyDescent="0.35">
      <c r="A39" s="42" t="s">
        <v>109</v>
      </c>
      <c r="L39" s="87"/>
    </row>
    <row r="40" spans="1:44" x14ac:dyDescent="0.35">
      <c r="A40" s="33"/>
      <c r="L40" s="87"/>
    </row>
    <row r="41" spans="1:44" x14ac:dyDescent="0.35">
      <c r="A41" t="s">
        <v>295</v>
      </c>
    </row>
    <row r="42" spans="1:44" x14ac:dyDescent="0.35">
      <c r="A42" s="33" t="s">
        <v>107</v>
      </c>
      <c r="B42">
        <v>0</v>
      </c>
      <c r="C42">
        <v>0</v>
      </c>
      <c r="D42">
        <v>0</v>
      </c>
      <c r="E42" s="91">
        <v>1</v>
      </c>
      <c r="F42">
        <v>0</v>
      </c>
      <c r="G42">
        <v>0</v>
      </c>
      <c r="H42">
        <v>0</v>
      </c>
      <c r="I42">
        <v>0</v>
      </c>
      <c r="J42" s="90" t="s">
        <v>296</v>
      </c>
      <c r="K42" t="s">
        <v>269</v>
      </c>
      <c r="L42" s="87">
        <v>0</v>
      </c>
      <c r="M42">
        <v>0</v>
      </c>
      <c r="N42">
        <v>1</v>
      </c>
      <c r="O42">
        <v>0</v>
      </c>
      <c r="P42">
        <v>0</v>
      </c>
      <c r="Q42">
        <v>0.125</v>
      </c>
      <c r="R42">
        <v>0.1</v>
      </c>
      <c r="S42">
        <v>1</v>
      </c>
      <c r="T42">
        <v>1</v>
      </c>
      <c r="U42">
        <v>0</v>
      </c>
      <c r="V42">
        <v>0</v>
      </c>
      <c r="W42">
        <v>0</v>
      </c>
      <c r="X42" s="95"/>
      <c r="Y42" s="91">
        <v>0</v>
      </c>
      <c r="Z42" s="105">
        <v>0</v>
      </c>
      <c r="AA42" s="91">
        <v>0</v>
      </c>
      <c r="AB42" s="91">
        <v>1.4475969890909091</v>
      </c>
      <c r="AC42" s="91">
        <v>0</v>
      </c>
      <c r="AD42" s="105">
        <v>0</v>
      </c>
      <c r="AE42" s="91">
        <v>0</v>
      </c>
      <c r="AF42" s="105">
        <v>0</v>
      </c>
      <c r="AG42" s="91"/>
      <c r="AH42" s="91" t="s">
        <v>320</v>
      </c>
      <c r="AI42" s="105" t="s">
        <v>320</v>
      </c>
      <c r="AJ42" s="91" t="s">
        <v>320</v>
      </c>
      <c r="AK42" s="91" t="s">
        <v>320</v>
      </c>
      <c r="AL42" s="91" t="s">
        <v>320</v>
      </c>
      <c r="AM42" s="105" t="s">
        <v>320</v>
      </c>
      <c r="AN42" s="91" t="s">
        <v>320</v>
      </c>
      <c r="AO42" s="105" t="s">
        <v>320</v>
      </c>
      <c r="AR42" t="s">
        <v>358</v>
      </c>
    </row>
    <row r="43" spans="1:44" x14ac:dyDescent="0.35">
      <c r="A43" s="38" t="s">
        <v>67</v>
      </c>
      <c r="B43">
        <v>0</v>
      </c>
      <c r="C43">
        <v>0</v>
      </c>
      <c r="D43" s="91">
        <v>0.25</v>
      </c>
      <c r="E43" s="91">
        <v>1</v>
      </c>
      <c r="F43">
        <v>0</v>
      </c>
      <c r="G43">
        <v>0.125</v>
      </c>
      <c r="H43" s="91">
        <v>0.25</v>
      </c>
      <c r="I43" s="91">
        <v>0.375</v>
      </c>
      <c r="J43">
        <v>22</v>
      </c>
      <c r="K43" s="27" t="s">
        <v>342</v>
      </c>
      <c r="L43" s="87">
        <v>0</v>
      </c>
      <c r="M43" s="90">
        <v>0.25</v>
      </c>
      <c r="N43" s="90">
        <v>0.25</v>
      </c>
      <c r="O43" s="90">
        <v>0.25</v>
      </c>
      <c r="P43" s="90">
        <v>0</v>
      </c>
      <c r="Q43" s="90">
        <v>0.25</v>
      </c>
      <c r="R43" s="90">
        <v>0.25</v>
      </c>
      <c r="S43" s="90">
        <v>0</v>
      </c>
      <c r="T43">
        <v>0</v>
      </c>
      <c r="U43">
        <v>1</v>
      </c>
      <c r="V43">
        <v>0</v>
      </c>
      <c r="W43">
        <v>0.25</v>
      </c>
      <c r="X43" s="95"/>
      <c r="Y43" s="91">
        <v>0.90909090909090906</v>
      </c>
      <c r="Z43" s="105">
        <v>0</v>
      </c>
      <c r="AA43" s="91">
        <v>10</v>
      </c>
      <c r="AB43" s="91">
        <v>105.98860071834733</v>
      </c>
      <c r="AC43" s="91">
        <v>1.1290322580645162</v>
      </c>
      <c r="AD43" s="105">
        <v>0</v>
      </c>
      <c r="AE43" s="91">
        <v>3.8686109197183103</v>
      </c>
      <c r="AF43" s="105">
        <v>94.247408120647236</v>
      </c>
      <c r="AG43" s="91"/>
      <c r="AH43" s="91" t="s">
        <v>320</v>
      </c>
      <c r="AI43" s="105" t="s">
        <v>320</v>
      </c>
      <c r="AJ43" s="91" t="s">
        <v>320</v>
      </c>
      <c r="AK43" s="91" t="s">
        <v>324</v>
      </c>
      <c r="AL43" s="91" t="s">
        <v>320</v>
      </c>
      <c r="AM43" s="105" t="s">
        <v>320</v>
      </c>
      <c r="AN43" s="91" t="s">
        <v>320</v>
      </c>
      <c r="AO43" s="105" t="s">
        <v>324</v>
      </c>
      <c r="AQ43" t="s">
        <v>287</v>
      </c>
      <c r="AR43" t="s">
        <v>359</v>
      </c>
    </row>
    <row r="44" spans="1:44" x14ac:dyDescent="0.35">
      <c r="A44" s="33" t="s">
        <v>68</v>
      </c>
      <c r="B44">
        <v>0.125</v>
      </c>
      <c r="C44">
        <v>0</v>
      </c>
      <c r="D44">
        <v>0</v>
      </c>
      <c r="E44" s="91">
        <v>0.25</v>
      </c>
      <c r="F44" s="91">
        <v>0.375</v>
      </c>
      <c r="G44" s="91">
        <v>0.375</v>
      </c>
      <c r="H44">
        <v>0.125</v>
      </c>
      <c r="I44" s="91">
        <v>1</v>
      </c>
      <c r="J44">
        <v>40</v>
      </c>
      <c r="K44" t="s">
        <v>269</v>
      </c>
      <c r="L44" s="87">
        <v>0</v>
      </c>
      <c r="M44" s="90">
        <v>0</v>
      </c>
      <c r="N44" s="90">
        <v>0</v>
      </c>
      <c r="O44" s="90">
        <v>0</v>
      </c>
      <c r="P44" s="90">
        <v>0.25</v>
      </c>
      <c r="Q44" s="90">
        <v>0.125</v>
      </c>
      <c r="R44" s="90">
        <v>0.1</v>
      </c>
      <c r="S44" s="90">
        <v>1</v>
      </c>
      <c r="T44">
        <v>0</v>
      </c>
      <c r="U44">
        <v>0</v>
      </c>
      <c r="V44">
        <v>1</v>
      </c>
      <c r="W44">
        <v>1</v>
      </c>
      <c r="X44" s="95"/>
      <c r="Y44" s="91">
        <v>5.3333333335999997</v>
      </c>
      <c r="Z44" s="105">
        <v>0</v>
      </c>
      <c r="AA44" s="91">
        <v>4.0404040406060604</v>
      </c>
      <c r="AB44" s="91">
        <v>1.8518518519444445</v>
      </c>
      <c r="AC44" s="91">
        <v>43.13725490803921</v>
      </c>
      <c r="AD44" s="105">
        <v>80.091440628576464</v>
      </c>
      <c r="AE44" s="91">
        <v>14.814814815555556</v>
      </c>
      <c r="AF44" s="105">
        <v>43.912290331887448</v>
      </c>
      <c r="AG44" s="91"/>
      <c r="AH44" s="91" t="s">
        <v>320</v>
      </c>
      <c r="AI44" s="105" t="s">
        <v>320</v>
      </c>
      <c r="AJ44" s="91" t="s">
        <v>320</v>
      </c>
      <c r="AK44" s="91" t="s">
        <v>320</v>
      </c>
      <c r="AL44" s="91" t="s">
        <v>320</v>
      </c>
      <c r="AM44" s="105" t="s">
        <v>324</v>
      </c>
      <c r="AN44" s="91" t="s">
        <v>320</v>
      </c>
      <c r="AO44" s="105" t="s">
        <v>324</v>
      </c>
      <c r="AR44" t="s">
        <v>360</v>
      </c>
    </row>
    <row r="46" spans="1:44" x14ac:dyDescent="0.35">
      <c r="A46" t="s">
        <v>110</v>
      </c>
    </row>
    <row r="47" spans="1:44" x14ac:dyDescent="0.35">
      <c r="A47" t="s">
        <v>526</v>
      </c>
    </row>
    <row r="48" spans="1:44" x14ac:dyDescent="0.35">
      <c r="A48" t="s">
        <v>85</v>
      </c>
    </row>
    <row r="49" spans="1:6" x14ac:dyDescent="0.35">
      <c r="A49" t="s">
        <v>86</v>
      </c>
    </row>
    <row r="50" spans="1:6" x14ac:dyDescent="0.35">
      <c r="A50" t="s">
        <v>87</v>
      </c>
    </row>
    <row r="52" spans="1:6" x14ac:dyDescent="0.35">
      <c r="A52" t="s">
        <v>361</v>
      </c>
      <c r="F52" s="87"/>
    </row>
    <row r="54" spans="1:6" x14ac:dyDescent="0.35">
      <c r="A54" t="s">
        <v>362</v>
      </c>
    </row>
    <row r="55" spans="1:6" x14ac:dyDescent="0.35">
      <c r="A55" t="s">
        <v>303</v>
      </c>
    </row>
    <row r="56" spans="1:6" x14ac:dyDescent="0.35">
      <c r="A56" t="s">
        <v>363</v>
      </c>
    </row>
    <row r="57" spans="1:6" x14ac:dyDescent="0.35">
      <c r="A57" t="s">
        <v>364</v>
      </c>
    </row>
    <row r="58" spans="1:6" x14ac:dyDescent="0.35">
      <c r="A58" t="s">
        <v>365</v>
      </c>
    </row>
    <row r="59" spans="1:6" x14ac:dyDescent="0.35">
      <c r="A59" t="s">
        <v>304</v>
      </c>
    </row>
    <row r="60" spans="1:6" x14ac:dyDescent="0.35">
      <c r="A60" t="s">
        <v>306</v>
      </c>
    </row>
    <row r="61" spans="1:6" x14ac:dyDescent="0.35">
      <c r="A61" t="s">
        <v>366</v>
      </c>
    </row>
    <row r="62" spans="1:6" x14ac:dyDescent="0.35">
      <c r="A62" t="s">
        <v>307</v>
      </c>
    </row>
    <row r="63" spans="1:6" x14ac:dyDescent="0.35">
      <c r="A63" t="s">
        <v>367</v>
      </c>
    </row>
    <row r="64" spans="1:6" x14ac:dyDescent="0.35">
      <c r="A64" t="s">
        <v>368</v>
      </c>
    </row>
    <row r="65" spans="1:1" x14ac:dyDescent="0.35">
      <c r="A65" t="s">
        <v>369</v>
      </c>
    </row>
    <row r="66" spans="1:1" x14ac:dyDescent="0.35">
      <c r="A66" t="s">
        <v>538</v>
      </c>
    </row>
    <row r="67" spans="1:1" x14ac:dyDescent="0.35">
      <c r="A67" t="s">
        <v>310</v>
      </c>
    </row>
    <row r="68" spans="1:1" x14ac:dyDescent="0.35">
      <c r="A68" t="s">
        <v>312</v>
      </c>
    </row>
    <row r="69" spans="1:1" x14ac:dyDescent="0.35">
      <c r="A69" t="s">
        <v>313</v>
      </c>
    </row>
    <row r="70" spans="1:1" x14ac:dyDescent="0.35">
      <c r="A70" t="s">
        <v>314</v>
      </c>
    </row>
    <row r="71" spans="1:1" x14ac:dyDescent="0.35">
      <c r="A71" t="s">
        <v>370</v>
      </c>
    </row>
    <row r="72" spans="1:1" x14ac:dyDescent="0.35">
      <c r="A72" s="86" t="s">
        <v>541</v>
      </c>
    </row>
    <row r="73" spans="1:1" x14ac:dyDescent="0.35">
      <c r="A73" s="86" t="s">
        <v>542</v>
      </c>
    </row>
    <row r="74" spans="1:1" x14ac:dyDescent="0.35">
      <c r="A74" t="s">
        <v>371</v>
      </c>
    </row>
  </sheetData>
  <mergeCells count="17">
    <mergeCell ref="AR4:AR7"/>
    <mergeCell ref="Q4:Q7"/>
    <mergeCell ref="R4:R7"/>
    <mergeCell ref="S4:S7"/>
    <mergeCell ref="T4:T7"/>
    <mergeCell ref="U4:U7"/>
    <mergeCell ref="V4:V7"/>
    <mergeCell ref="Y4:AF4"/>
    <mergeCell ref="AH4:AO4"/>
    <mergeCell ref="P4:P7"/>
    <mergeCell ref="W4:W7"/>
    <mergeCell ref="B4:I4"/>
    <mergeCell ref="K4:K7"/>
    <mergeCell ref="L4:L7"/>
    <mergeCell ref="M4:M7"/>
    <mergeCell ref="N4:O6"/>
    <mergeCell ref="J4:J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80"/>
  <sheetViews>
    <sheetView workbookViewId="0">
      <pane xSplit="5" ySplit="8" topLeftCell="F45" activePane="bottomRight" state="frozen"/>
      <selection pane="topRight" activeCell="F1" sqref="F1"/>
      <selection pane="bottomLeft" activeCell="A9" sqref="A9"/>
      <selection pane="bottomRight" activeCell="A77" sqref="A77:A78"/>
    </sheetView>
  </sheetViews>
  <sheetFormatPr defaultRowHeight="14.5" x14ac:dyDescent="0.35"/>
  <cols>
    <col min="1" max="1" width="23.54296875" customWidth="1"/>
    <col min="5" max="5" width="9.1796875" customWidth="1"/>
    <col min="6" max="6" width="12.26953125" customWidth="1"/>
    <col min="7" max="7" width="9.81640625" customWidth="1"/>
    <col min="8" max="19" width="8.1796875" customWidth="1"/>
    <col min="25" max="27" width="11.7265625" customWidth="1"/>
    <col min="30" max="30" width="104.26953125" customWidth="1"/>
  </cols>
  <sheetData>
    <row r="1" spans="1:30" x14ac:dyDescent="0.35">
      <c r="A1" s="32" t="s">
        <v>247</v>
      </c>
      <c r="H1" s="87"/>
    </row>
    <row r="2" spans="1:30" ht="16.5" x14ac:dyDescent="0.45">
      <c r="A2" s="32" t="s">
        <v>248</v>
      </c>
      <c r="H2" s="87"/>
    </row>
    <row r="3" spans="1:30" x14ac:dyDescent="0.35">
      <c r="A3" s="32" t="s">
        <v>381</v>
      </c>
      <c r="H3" s="87"/>
    </row>
    <row r="4" spans="1:30" x14ac:dyDescent="0.35">
      <c r="A4" s="1" t="s">
        <v>382</v>
      </c>
      <c r="B4" s="156" t="s">
        <v>383</v>
      </c>
      <c r="C4" s="167" t="s">
        <v>251</v>
      </c>
      <c r="D4" s="167"/>
      <c r="E4" s="167"/>
      <c r="F4" s="156" t="s">
        <v>252</v>
      </c>
      <c r="G4" s="12"/>
      <c r="H4" s="172" t="s">
        <v>254</v>
      </c>
      <c r="I4" s="173" t="s">
        <v>14</v>
      </c>
      <c r="J4" s="173" t="s">
        <v>120</v>
      </c>
      <c r="K4" s="173" t="s">
        <v>17</v>
      </c>
      <c r="L4" s="173" t="s">
        <v>18</v>
      </c>
      <c r="M4" s="173" t="s">
        <v>19</v>
      </c>
      <c r="N4" s="173" t="s">
        <v>20</v>
      </c>
      <c r="O4" s="173" t="s">
        <v>21</v>
      </c>
      <c r="P4" s="173" t="s">
        <v>22</v>
      </c>
      <c r="Q4" s="173" t="s">
        <v>23</v>
      </c>
      <c r="R4" s="173" t="s">
        <v>24</v>
      </c>
      <c r="S4" s="173" t="s">
        <v>25</v>
      </c>
      <c r="T4" s="4"/>
      <c r="U4" s="167" t="s">
        <v>317</v>
      </c>
      <c r="V4" s="167"/>
      <c r="W4" s="167"/>
      <c r="Y4" s="167" t="s">
        <v>318</v>
      </c>
      <c r="Z4" s="167"/>
      <c r="AA4" s="167"/>
      <c r="AC4" s="156" t="s">
        <v>256</v>
      </c>
      <c r="AD4" s="175" t="s">
        <v>257</v>
      </c>
    </row>
    <row r="5" spans="1:30" x14ac:dyDescent="0.35">
      <c r="A5" s="6" t="s">
        <v>3</v>
      </c>
      <c r="B5" s="156"/>
      <c r="C5" t="s">
        <v>260</v>
      </c>
      <c r="D5" t="s">
        <v>260</v>
      </c>
      <c r="E5" t="s">
        <v>260</v>
      </c>
      <c r="F5" s="156"/>
      <c r="G5" s="156" t="s">
        <v>253</v>
      </c>
      <c r="H5" s="172"/>
      <c r="I5" s="173"/>
      <c r="J5" s="173"/>
      <c r="K5" s="173"/>
      <c r="L5" s="173"/>
      <c r="M5" s="173"/>
      <c r="N5" s="173"/>
      <c r="O5" s="173"/>
      <c r="P5" s="173"/>
      <c r="Q5" s="173"/>
      <c r="R5" s="173"/>
      <c r="S5" s="173"/>
      <c r="T5" s="4"/>
      <c r="U5" t="s">
        <v>260</v>
      </c>
      <c r="V5" t="s">
        <v>260</v>
      </c>
      <c r="W5" t="s">
        <v>260</v>
      </c>
      <c r="Y5" t="s">
        <v>260</v>
      </c>
      <c r="Z5" t="s">
        <v>260</v>
      </c>
      <c r="AA5" t="s">
        <v>260</v>
      </c>
      <c r="AC5" s="156"/>
      <c r="AD5" s="175"/>
    </row>
    <row r="6" spans="1:30" x14ac:dyDescent="0.35">
      <c r="B6" s="156"/>
      <c r="C6" t="s">
        <v>262</v>
      </c>
      <c r="D6" t="s">
        <v>263</v>
      </c>
      <c r="E6" t="s">
        <v>263</v>
      </c>
      <c r="F6" s="156"/>
      <c r="G6" s="156"/>
      <c r="H6" s="172"/>
      <c r="I6" s="173"/>
      <c r="J6" s="173"/>
      <c r="K6" s="173"/>
      <c r="L6" s="173"/>
      <c r="M6" s="173"/>
      <c r="N6" s="173"/>
      <c r="O6" s="173"/>
      <c r="P6" s="173"/>
      <c r="Q6" s="173"/>
      <c r="R6" s="173"/>
      <c r="S6" s="173"/>
      <c r="T6" s="4"/>
      <c r="U6" t="s">
        <v>262</v>
      </c>
      <c r="V6" t="s">
        <v>263</v>
      </c>
      <c r="W6" t="s">
        <v>263</v>
      </c>
      <c r="Y6" t="s">
        <v>262</v>
      </c>
      <c r="Z6" t="s">
        <v>263</v>
      </c>
      <c r="AA6" t="s">
        <v>263</v>
      </c>
      <c r="AC6" s="156"/>
      <c r="AD6" s="175"/>
    </row>
    <row r="7" spans="1:30" ht="29" x14ac:dyDescent="0.35">
      <c r="B7" s="156"/>
      <c r="D7" s="8" t="s">
        <v>258</v>
      </c>
      <c r="E7" s="8" t="s">
        <v>259</v>
      </c>
      <c r="F7" s="156"/>
      <c r="G7" s="156"/>
      <c r="H7" s="172"/>
      <c r="I7" s="173"/>
      <c r="J7" s="173"/>
      <c r="K7" s="173"/>
      <c r="L7" s="173"/>
      <c r="M7" s="173"/>
      <c r="N7" s="173"/>
      <c r="O7" s="173"/>
      <c r="P7" s="173"/>
      <c r="Q7" s="173"/>
      <c r="R7" s="173"/>
      <c r="S7" s="173"/>
      <c r="T7" s="4"/>
      <c r="V7" s="8" t="s">
        <v>258</v>
      </c>
      <c r="W7" s="8" t="s">
        <v>259</v>
      </c>
      <c r="Z7" s="8" t="s">
        <v>258</v>
      </c>
      <c r="AA7" s="8" t="s">
        <v>259</v>
      </c>
      <c r="AC7" s="156"/>
      <c r="AD7" s="175"/>
    </row>
    <row r="8" spans="1:30" x14ac:dyDescent="0.35">
      <c r="C8" s="1" t="s">
        <v>384</v>
      </c>
      <c r="D8" s="1" t="s">
        <v>385</v>
      </c>
      <c r="E8" s="1" t="s">
        <v>266</v>
      </c>
      <c r="F8" s="12"/>
      <c r="G8" s="8"/>
      <c r="H8" s="103"/>
      <c r="I8" s="12" t="s">
        <v>28</v>
      </c>
      <c r="J8" s="12" t="s">
        <v>122</v>
      </c>
      <c r="K8" s="12" t="s">
        <v>31</v>
      </c>
      <c r="L8" s="12" t="s">
        <v>32</v>
      </c>
      <c r="M8" s="12" t="s">
        <v>33</v>
      </c>
      <c r="N8" s="12" t="s">
        <v>34</v>
      </c>
      <c r="O8" s="12" t="s">
        <v>35</v>
      </c>
      <c r="P8" s="12" t="s">
        <v>36</v>
      </c>
      <c r="Q8" s="12" t="s">
        <v>37</v>
      </c>
      <c r="R8" s="12" t="s">
        <v>38</v>
      </c>
      <c r="S8" s="12" t="s">
        <v>39</v>
      </c>
      <c r="T8" s="56"/>
      <c r="U8" s="1" t="s">
        <v>384</v>
      </c>
      <c r="V8" s="1" t="s">
        <v>385</v>
      </c>
      <c r="W8" s="1" t="s">
        <v>266</v>
      </c>
      <c r="X8" s="1"/>
      <c r="Y8" s="1" t="s">
        <v>384</v>
      </c>
      <c r="Z8" s="1" t="s">
        <v>385</v>
      </c>
      <c r="AA8" s="1" t="s">
        <v>266</v>
      </c>
      <c r="AC8" s="12"/>
      <c r="AD8" s="92"/>
    </row>
    <row r="9" spans="1:30" x14ac:dyDescent="0.35">
      <c r="A9" s="32" t="s">
        <v>123</v>
      </c>
      <c r="B9" t="s">
        <v>386</v>
      </c>
      <c r="C9">
        <v>0.125</v>
      </c>
      <c r="D9" s="91">
        <v>0.25</v>
      </c>
      <c r="E9" s="91">
        <v>1</v>
      </c>
      <c r="F9">
        <v>45</v>
      </c>
      <c r="G9" t="s">
        <v>387</v>
      </c>
      <c r="H9" s="87">
        <v>1</v>
      </c>
      <c r="I9">
        <v>0</v>
      </c>
      <c r="J9">
        <v>0</v>
      </c>
      <c r="K9">
        <v>0</v>
      </c>
      <c r="L9">
        <v>0</v>
      </c>
      <c r="M9">
        <v>1</v>
      </c>
      <c r="N9">
        <v>0.15</v>
      </c>
      <c r="O9">
        <v>1</v>
      </c>
      <c r="P9">
        <v>1</v>
      </c>
      <c r="Q9">
        <v>0</v>
      </c>
      <c r="R9">
        <v>0</v>
      </c>
      <c r="S9">
        <v>1</v>
      </c>
      <c r="T9" s="95"/>
      <c r="U9">
        <v>0</v>
      </c>
      <c r="V9" s="87">
        <v>1.914956013421484</v>
      </c>
      <c r="W9">
        <v>3.8299120268429681</v>
      </c>
      <c r="Y9" t="s">
        <v>320</v>
      </c>
      <c r="Z9" s="87" t="s">
        <v>422</v>
      </c>
      <c r="AA9" t="s">
        <v>322</v>
      </c>
      <c r="AC9" t="s">
        <v>388</v>
      </c>
      <c r="AD9" t="s">
        <v>389</v>
      </c>
    </row>
    <row r="10" spans="1:30" x14ac:dyDescent="0.35">
      <c r="A10" s="32" t="s">
        <v>44</v>
      </c>
      <c r="B10" t="s">
        <v>386</v>
      </c>
      <c r="C10" s="91">
        <v>0.25</v>
      </c>
      <c r="D10" s="91">
        <v>1</v>
      </c>
      <c r="E10" s="91">
        <v>1</v>
      </c>
      <c r="F10">
        <v>39</v>
      </c>
      <c r="G10" t="s">
        <v>390</v>
      </c>
      <c r="H10" s="87">
        <v>1</v>
      </c>
      <c r="I10">
        <v>0.25</v>
      </c>
      <c r="J10">
        <v>0</v>
      </c>
      <c r="K10">
        <v>0.25</v>
      </c>
      <c r="L10">
        <v>0</v>
      </c>
      <c r="M10">
        <v>0.375</v>
      </c>
      <c r="N10">
        <v>0.3</v>
      </c>
      <c r="O10">
        <v>1</v>
      </c>
      <c r="P10">
        <v>0</v>
      </c>
      <c r="Q10">
        <v>0.25</v>
      </c>
      <c r="R10">
        <v>0</v>
      </c>
      <c r="S10">
        <v>0.25</v>
      </c>
      <c r="T10" s="95"/>
      <c r="U10">
        <v>0.5</v>
      </c>
      <c r="V10" s="27">
        <v>0.46153846153846156</v>
      </c>
      <c r="W10">
        <v>0.47</v>
      </c>
      <c r="Y10" t="s">
        <v>320</v>
      </c>
      <c r="Z10" s="27" t="s">
        <v>322</v>
      </c>
      <c r="AA10" t="s">
        <v>322</v>
      </c>
      <c r="AD10" t="s">
        <v>391</v>
      </c>
    </row>
    <row r="11" spans="1:30" x14ac:dyDescent="0.35">
      <c r="A11" s="32" t="s">
        <v>45</v>
      </c>
      <c r="B11" t="s">
        <v>386</v>
      </c>
      <c r="C11">
        <v>0.125</v>
      </c>
      <c r="D11" s="91">
        <v>0.375</v>
      </c>
      <c r="E11" s="91">
        <v>1</v>
      </c>
      <c r="F11">
        <v>51</v>
      </c>
      <c r="G11" t="s">
        <v>390</v>
      </c>
      <c r="H11" s="87">
        <v>1</v>
      </c>
      <c r="I11">
        <v>1</v>
      </c>
      <c r="J11">
        <v>1</v>
      </c>
      <c r="K11">
        <v>0.25</v>
      </c>
      <c r="L11">
        <v>0.25</v>
      </c>
      <c r="M11">
        <v>0.375</v>
      </c>
      <c r="N11">
        <v>0.45</v>
      </c>
      <c r="O11">
        <v>0</v>
      </c>
      <c r="P11">
        <v>1</v>
      </c>
      <c r="Q11">
        <v>1</v>
      </c>
      <c r="R11">
        <v>1</v>
      </c>
      <c r="S11">
        <v>0.25</v>
      </c>
      <c r="T11" s="95"/>
      <c r="U11">
        <v>0</v>
      </c>
      <c r="V11" s="27">
        <v>0.73260073199999998</v>
      </c>
      <c r="W11">
        <v>1.029881568</v>
      </c>
      <c r="Y11" t="s">
        <v>320</v>
      </c>
      <c r="Z11" s="27" t="s">
        <v>322</v>
      </c>
      <c r="AA11" t="s">
        <v>322</v>
      </c>
      <c r="AD11" t="s">
        <v>392</v>
      </c>
    </row>
    <row r="12" spans="1:30" x14ac:dyDescent="0.35">
      <c r="A12" s="32" t="s">
        <v>125</v>
      </c>
      <c r="B12" t="s">
        <v>393</v>
      </c>
      <c r="C12">
        <v>0.125</v>
      </c>
      <c r="D12" s="91">
        <v>1</v>
      </c>
      <c r="E12" s="91">
        <v>0.25</v>
      </c>
      <c r="F12">
        <v>25</v>
      </c>
      <c r="G12" t="s">
        <v>387</v>
      </c>
      <c r="H12" s="87">
        <v>1</v>
      </c>
      <c r="I12">
        <v>0</v>
      </c>
      <c r="J12">
        <v>0</v>
      </c>
      <c r="K12">
        <v>0</v>
      </c>
      <c r="L12">
        <v>0.25</v>
      </c>
      <c r="M12">
        <v>0.375</v>
      </c>
      <c r="N12">
        <v>0.05</v>
      </c>
      <c r="O12">
        <v>1</v>
      </c>
      <c r="P12">
        <v>0</v>
      </c>
      <c r="Q12">
        <v>0</v>
      </c>
      <c r="R12">
        <v>0</v>
      </c>
      <c r="S12">
        <v>0</v>
      </c>
      <c r="T12" s="95"/>
      <c r="U12">
        <v>0</v>
      </c>
      <c r="V12" s="27">
        <v>0.2</v>
      </c>
      <c r="W12">
        <v>0.2</v>
      </c>
      <c r="Y12" t="s">
        <v>320</v>
      </c>
      <c r="Z12" s="27" t="s">
        <v>423</v>
      </c>
      <c r="AA12" t="s">
        <v>321</v>
      </c>
      <c r="AC12" t="s">
        <v>394</v>
      </c>
      <c r="AD12" t="s">
        <v>395</v>
      </c>
    </row>
    <row r="13" spans="1:30" x14ac:dyDescent="0.35">
      <c r="A13" s="32" t="s">
        <v>126</v>
      </c>
      <c r="B13" t="s">
        <v>386</v>
      </c>
      <c r="C13" s="91">
        <v>0.25</v>
      </c>
      <c r="D13" s="91">
        <v>1</v>
      </c>
      <c r="E13" s="91">
        <v>1</v>
      </c>
      <c r="F13">
        <v>6</v>
      </c>
      <c r="G13" t="s">
        <v>390</v>
      </c>
      <c r="H13" s="87">
        <v>1</v>
      </c>
      <c r="I13">
        <v>0</v>
      </c>
      <c r="J13">
        <v>0</v>
      </c>
      <c r="K13">
        <v>1</v>
      </c>
      <c r="L13">
        <v>1</v>
      </c>
      <c r="M13" s="8">
        <v>0.375</v>
      </c>
      <c r="N13" s="8">
        <v>1</v>
      </c>
      <c r="O13">
        <v>0</v>
      </c>
      <c r="P13">
        <v>0</v>
      </c>
      <c r="Q13">
        <v>0.25</v>
      </c>
      <c r="R13">
        <v>0</v>
      </c>
      <c r="S13">
        <v>0.25</v>
      </c>
      <c r="T13" s="95"/>
      <c r="U13" s="87">
        <v>4.5248868780000002</v>
      </c>
      <c r="V13" s="27">
        <v>15.398708434</v>
      </c>
      <c r="W13">
        <v>25.873103241999999</v>
      </c>
      <c r="Y13" s="87" t="s">
        <v>322</v>
      </c>
      <c r="Z13" s="27" t="s">
        <v>322</v>
      </c>
      <c r="AA13" t="s">
        <v>324</v>
      </c>
      <c r="AD13" t="s">
        <v>279</v>
      </c>
    </row>
    <row r="14" spans="1:30" x14ac:dyDescent="0.35">
      <c r="A14" s="32" t="s">
        <v>49</v>
      </c>
      <c r="B14" t="s">
        <v>386</v>
      </c>
      <c r="C14" s="91">
        <v>0.25</v>
      </c>
      <c r="D14" s="91">
        <v>1</v>
      </c>
      <c r="E14" s="91">
        <v>1</v>
      </c>
      <c r="F14">
        <v>52</v>
      </c>
      <c r="G14" t="s">
        <v>390</v>
      </c>
      <c r="H14" s="87">
        <v>1</v>
      </c>
      <c r="I14">
        <v>0</v>
      </c>
      <c r="J14">
        <v>0.25</v>
      </c>
      <c r="K14">
        <v>0.25</v>
      </c>
      <c r="L14">
        <v>1</v>
      </c>
      <c r="M14">
        <v>0.25</v>
      </c>
      <c r="N14">
        <v>0.15</v>
      </c>
      <c r="O14">
        <v>1</v>
      </c>
      <c r="P14">
        <v>0</v>
      </c>
      <c r="Q14">
        <v>0</v>
      </c>
      <c r="R14">
        <v>0</v>
      </c>
      <c r="S14">
        <v>0</v>
      </c>
      <c r="T14" s="95"/>
      <c r="U14" s="87">
        <v>1.4373488640000001</v>
      </c>
      <c r="V14" s="27">
        <v>3.030303032</v>
      </c>
      <c r="W14">
        <v>2.8746977280000001</v>
      </c>
      <c r="Y14" s="87" t="s">
        <v>424</v>
      </c>
      <c r="Z14" s="27" t="s">
        <v>322</v>
      </c>
      <c r="AA14" t="s">
        <v>322</v>
      </c>
      <c r="AD14" t="s">
        <v>280</v>
      </c>
    </row>
    <row r="15" spans="1:30" x14ac:dyDescent="0.35">
      <c r="A15" s="32" t="s">
        <v>52</v>
      </c>
      <c r="B15" t="s">
        <v>386</v>
      </c>
      <c r="C15" s="91">
        <v>1</v>
      </c>
      <c r="D15" s="91">
        <v>1</v>
      </c>
      <c r="E15" s="91">
        <v>0.375</v>
      </c>
      <c r="F15">
        <v>47</v>
      </c>
      <c r="G15" t="s">
        <v>387</v>
      </c>
      <c r="H15" s="87">
        <v>1</v>
      </c>
      <c r="I15">
        <v>0.25</v>
      </c>
      <c r="J15">
        <v>0</v>
      </c>
      <c r="K15">
        <v>0.25</v>
      </c>
      <c r="L15">
        <v>0.25</v>
      </c>
      <c r="M15">
        <v>0.25</v>
      </c>
      <c r="N15">
        <v>0.05</v>
      </c>
      <c r="O15">
        <v>1</v>
      </c>
      <c r="P15">
        <v>1</v>
      </c>
      <c r="Q15">
        <v>1</v>
      </c>
      <c r="R15">
        <v>1</v>
      </c>
      <c r="S15">
        <v>1</v>
      </c>
      <c r="T15" s="95"/>
      <c r="U15" s="87">
        <v>101.05075578</v>
      </c>
      <c r="V15" s="27">
        <v>101.05075578</v>
      </c>
      <c r="W15">
        <v>82.961786680000003</v>
      </c>
      <c r="Y15" s="87" t="s">
        <v>385</v>
      </c>
      <c r="Z15" s="27" t="s">
        <v>322</v>
      </c>
      <c r="AA15" t="s">
        <v>322</v>
      </c>
      <c r="AD15" t="s">
        <v>270</v>
      </c>
    </row>
    <row r="16" spans="1:30" x14ac:dyDescent="0.35">
      <c r="A16" s="32" t="s">
        <v>53</v>
      </c>
      <c r="B16" t="s">
        <v>386</v>
      </c>
      <c r="C16">
        <v>0.125</v>
      </c>
      <c r="D16" s="91">
        <v>1</v>
      </c>
      <c r="E16" s="91">
        <v>1</v>
      </c>
      <c r="F16">
        <v>29</v>
      </c>
      <c r="G16" t="s">
        <v>387</v>
      </c>
      <c r="H16" s="87">
        <v>1</v>
      </c>
      <c r="I16">
        <v>1</v>
      </c>
      <c r="J16">
        <v>1</v>
      </c>
      <c r="K16">
        <v>0</v>
      </c>
      <c r="L16">
        <v>0</v>
      </c>
      <c r="M16">
        <v>0.25</v>
      </c>
      <c r="N16">
        <v>1</v>
      </c>
      <c r="O16">
        <v>1</v>
      </c>
      <c r="P16">
        <v>1</v>
      </c>
      <c r="Q16">
        <v>1</v>
      </c>
      <c r="R16">
        <v>0</v>
      </c>
      <c r="S16">
        <v>0.25</v>
      </c>
      <c r="T16" s="95"/>
      <c r="U16" s="87">
        <v>40.480295745271988</v>
      </c>
      <c r="V16" s="27">
        <v>80.960591490543976</v>
      </c>
      <c r="W16">
        <v>33.719628729999997</v>
      </c>
      <c r="Y16" s="87" t="s">
        <v>422</v>
      </c>
      <c r="Z16" s="27" t="s">
        <v>324</v>
      </c>
      <c r="AA16" t="s">
        <v>324</v>
      </c>
      <c r="AD16" t="s">
        <v>396</v>
      </c>
    </row>
    <row r="17" spans="1:30" x14ac:dyDescent="0.35">
      <c r="A17" s="32" t="s">
        <v>127</v>
      </c>
      <c r="B17" t="s">
        <v>386</v>
      </c>
      <c r="C17">
        <v>0.125</v>
      </c>
      <c r="D17" s="91">
        <v>0.375</v>
      </c>
      <c r="E17" s="91">
        <v>1</v>
      </c>
      <c r="F17">
        <v>34</v>
      </c>
      <c r="G17" t="s">
        <v>390</v>
      </c>
      <c r="H17" s="87">
        <v>1</v>
      </c>
      <c r="I17">
        <v>0</v>
      </c>
      <c r="J17">
        <v>0</v>
      </c>
      <c r="K17">
        <v>0.25</v>
      </c>
      <c r="L17">
        <v>0</v>
      </c>
      <c r="M17">
        <v>1</v>
      </c>
      <c r="N17">
        <v>1</v>
      </c>
      <c r="O17">
        <v>1</v>
      </c>
      <c r="P17">
        <v>0</v>
      </c>
      <c r="Q17">
        <v>1</v>
      </c>
      <c r="R17">
        <v>0</v>
      </c>
      <c r="S17">
        <v>0</v>
      </c>
      <c r="T17" s="95"/>
      <c r="U17" s="27">
        <v>0</v>
      </c>
      <c r="V17" s="27">
        <v>1.2698412699999999</v>
      </c>
      <c r="W17">
        <v>1.6666666670000001</v>
      </c>
      <c r="Y17" s="27" t="s">
        <v>320</v>
      </c>
      <c r="Z17" s="27" t="s">
        <v>322</v>
      </c>
      <c r="AA17" t="s">
        <v>324</v>
      </c>
      <c r="AD17" t="s">
        <v>397</v>
      </c>
    </row>
    <row r="18" spans="1:30" x14ac:dyDescent="0.35">
      <c r="A18" s="32" t="s">
        <v>128</v>
      </c>
      <c r="B18" t="s">
        <v>386</v>
      </c>
      <c r="C18">
        <v>0.125</v>
      </c>
      <c r="D18">
        <v>0.125</v>
      </c>
      <c r="E18" s="91">
        <v>1</v>
      </c>
      <c r="F18">
        <v>46</v>
      </c>
      <c r="G18" t="s">
        <v>387</v>
      </c>
      <c r="H18" s="87">
        <v>1</v>
      </c>
      <c r="I18">
        <v>0</v>
      </c>
      <c r="J18">
        <v>0.25</v>
      </c>
      <c r="K18">
        <v>0</v>
      </c>
      <c r="L18">
        <v>0.25</v>
      </c>
      <c r="M18">
        <v>0.375</v>
      </c>
      <c r="N18">
        <v>1</v>
      </c>
      <c r="O18">
        <v>1</v>
      </c>
      <c r="P18">
        <v>1</v>
      </c>
      <c r="Q18">
        <v>0.25</v>
      </c>
      <c r="R18">
        <v>0</v>
      </c>
      <c r="S18">
        <v>1</v>
      </c>
      <c r="T18" s="95"/>
      <c r="U18" s="87">
        <v>4.5959460170000002</v>
      </c>
      <c r="V18" s="27">
        <v>9.1918920340000003</v>
      </c>
      <c r="W18">
        <v>71.531769019999999</v>
      </c>
      <c r="Y18" s="87" t="s">
        <v>422</v>
      </c>
      <c r="Z18" s="27" t="s">
        <v>320</v>
      </c>
      <c r="AA18" t="s">
        <v>324</v>
      </c>
      <c r="AC18" t="s">
        <v>354</v>
      </c>
      <c r="AD18" t="s">
        <v>398</v>
      </c>
    </row>
    <row r="19" spans="1:30" x14ac:dyDescent="0.35">
      <c r="A19" s="32" t="s">
        <v>58</v>
      </c>
      <c r="B19" t="s">
        <v>386</v>
      </c>
      <c r="C19" s="91">
        <v>0.25</v>
      </c>
      <c r="D19" s="91">
        <v>1</v>
      </c>
      <c r="E19" s="91">
        <v>0.375</v>
      </c>
      <c r="F19">
        <v>53</v>
      </c>
      <c r="G19" t="s">
        <v>387</v>
      </c>
      <c r="H19" s="87">
        <v>1</v>
      </c>
      <c r="I19">
        <v>1</v>
      </c>
      <c r="J19">
        <v>0</v>
      </c>
      <c r="K19">
        <v>0</v>
      </c>
      <c r="L19">
        <v>0.25</v>
      </c>
      <c r="M19">
        <v>0.375</v>
      </c>
      <c r="N19">
        <v>1</v>
      </c>
      <c r="O19">
        <v>0</v>
      </c>
      <c r="P19">
        <v>1</v>
      </c>
      <c r="Q19">
        <v>1</v>
      </c>
      <c r="R19">
        <v>1</v>
      </c>
      <c r="S19">
        <v>0</v>
      </c>
      <c r="T19" s="95"/>
      <c r="U19" s="87">
        <v>3.5684055020000001</v>
      </c>
      <c r="V19" s="87">
        <v>3.5684055020000001</v>
      </c>
      <c r="W19">
        <v>3.5684055020000001</v>
      </c>
      <c r="Y19" s="87" t="s">
        <v>266</v>
      </c>
      <c r="Z19" s="87" t="s">
        <v>425</v>
      </c>
      <c r="AA19" t="s">
        <v>322</v>
      </c>
      <c r="AD19" t="s">
        <v>399</v>
      </c>
    </row>
    <row r="20" spans="1:30" x14ac:dyDescent="0.35">
      <c r="A20" s="32" t="s">
        <v>60</v>
      </c>
      <c r="B20" t="s">
        <v>386</v>
      </c>
      <c r="C20">
        <v>0.125</v>
      </c>
      <c r="D20" s="91">
        <v>0.25</v>
      </c>
      <c r="E20" s="91">
        <v>1</v>
      </c>
      <c r="F20">
        <v>35</v>
      </c>
      <c r="G20" t="s">
        <v>387</v>
      </c>
      <c r="H20" s="87">
        <v>1</v>
      </c>
      <c r="I20">
        <v>0.25</v>
      </c>
      <c r="J20">
        <v>0</v>
      </c>
      <c r="K20">
        <v>0.25</v>
      </c>
      <c r="L20">
        <v>0.25</v>
      </c>
      <c r="M20">
        <v>0.375</v>
      </c>
      <c r="N20">
        <v>0.25</v>
      </c>
      <c r="O20">
        <v>1</v>
      </c>
      <c r="P20">
        <v>1</v>
      </c>
      <c r="Q20">
        <v>1</v>
      </c>
      <c r="R20">
        <v>0</v>
      </c>
      <c r="S20">
        <v>0.25</v>
      </c>
      <c r="T20" s="95"/>
      <c r="U20" s="87">
        <v>5.3051647050000001</v>
      </c>
      <c r="V20" s="27">
        <v>10.61032941</v>
      </c>
      <c r="W20">
        <v>30.616593080000001</v>
      </c>
      <c r="Y20" s="87" t="s">
        <v>422</v>
      </c>
      <c r="Z20" s="27" t="s">
        <v>320</v>
      </c>
      <c r="AA20" t="s">
        <v>324</v>
      </c>
      <c r="AC20" t="s">
        <v>287</v>
      </c>
      <c r="AD20" t="s">
        <v>270</v>
      </c>
    </row>
    <row r="21" spans="1:30" x14ac:dyDescent="0.35">
      <c r="A21" s="32" t="s">
        <v>129</v>
      </c>
      <c r="B21" t="s">
        <v>386</v>
      </c>
      <c r="C21" s="91">
        <v>0.375</v>
      </c>
      <c r="D21" s="91">
        <v>0.25</v>
      </c>
      <c r="E21" s="91">
        <v>1</v>
      </c>
      <c r="F21">
        <v>46</v>
      </c>
      <c r="G21" t="s">
        <v>387</v>
      </c>
      <c r="H21" s="87">
        <v>1</v>
      </c>
      <c r="I21">
        <v>0</v>
      </c>
      <c r="J21">
        <v>0</v>
      </c>
      <c r="K21">
        <v>0</v>
      </c>
      <c r="L21">
        <v>1</v>
      </c>
      <c r="M21">
        <v>0.25</v>
      </c>
      <c r="N21">
        <v>0.25</v>
      </c>
      <c r="O21">
        <v>1</v>
      </c>
      <c r="P21">
        <v>0</v>
      </c>
      <c r="Q21">
        <v>0</v>
      </c>
      <c r="R21">
        <v>0</v>
      </c>
      <c r="S21">
        <v>0</v>
      </c>
      <c r="T21" s="95"/>
      <c r="U21" s="87">
        <v>0.31553700000000001</v>
      </c>
      <c r="V21" s="87">
        <v>0.31553700000000001</v>
      </c>
      <c r="W21">
        <v>0.63107400000000002</v>
      </c>
      <c r="Y21" s="87" t="s">
        <v>424</v>
      </c>
      <c r="Z21" s="87" t="s">
        <v>424</v>
      </c>
      <c r="AA21" t="s">
        <v>322</v>
      </c>
      <c r="AD21" t="s">
        <v>400</v>
      </c>
    </row>
    <row r="22" spans="1:30" x14ac:dyDescent="0.35">
      <c r="A22" s="32" t="s">
        <v>63</v>
      </c>
      <c r="B22" t="s">
        <v>386</v>
      </c>
      <c r="C22">
        <v>0</v>
      </c>
      <c r="D22">
        <v>0</v>
      </c>
      <c r="E22" s="91">
        <v>1</v>
      </c>
      <c r="F22">
        <v>4</v>
      </c>
      <c r="G22" t="s">
        <v>387</v>
      </c>
      <c r="H22" s="87">
        <v>1</v>
      </c>
      <c r="I22">
        <v>0</v>
      </c>
      <c r="J22">
        <v>1</v>
      </c>
      <c r="K22">
        <v>0</v>
      </c>
      <c r="L22">
        <v>0</v>
      </c>
      <c r="M22">
        <v>0.125</v>
      </c>
      <c r="N22">
        <v>0.05</v>
      </c>
      <c r="O22">
        <v>1</v>
      </c>
      <c r="P22">
        <v>0</v>
      </c>
      <c r="Q22">
        <v>0.25</v>
      </c>
      <c r="R22">
        <v>0.25</v>
      </c>
      <c r="S22">
        <v>0.25</v>
      </c>
      <c r="T22" s="95"/>
      <c r="U22" s="87">
        <v>461.94631220000002</v>
      </c>
      <c r="V22" s="27">
        <v>923.89262440000005</v>
      </c>
      <c r="W22">
        <v>6149.3257685510816</v>
      </c>
      <c r="Y22" s="87" t="s">
        <v>422</v>
      </c>
      <c r="Z22" s="27" t="s">
        <v>322</v>
      </c>
      <c r="AA22" t="s">
        <v>324</v>
      </c>
      <c r="AD22" t="s">
        <v>270</v>
      </c>
    </row>
    <row r="23" spans="1:30" x14ac:dyDescent="0.35">
      <c r="A23" s="32" t="s">
        <v>130</v>
      </c>
      <c r="B23" t="s">
        <v>386</v>
      </c>
      <c r="C23" s="91">
        <v>0.25</v>
      </c>
      <c r="D23">
        <v>0.125</v>
      </c>
      <c r="E23" s="91">
        <v>1</v>
      </c>
      <c r="F23">
        <v>59</v>
      </c>
      <c r="G23" t="s">
        <v>390</v>
      </c>
      <c r="H23" s="87">
        <v>1</v>
      </c>
      <c r="I23">
        <v>0</v>
      </c>
      <c r="J23">
        <v>0</v>
      </c>
      <c r="K23">
        <v>1</v>
      </c>
      <c r="L23">
        <v>0.25</v>
      </c>
      <c r="M23">
        <v>0.375</v>
      </c>
      <c r="N23">
        <v>0.3</v>
      </c>
      <c r="O23">
        <v>1</v>
      </c>
      <c r="P23">
        <v>0</v>
      </c>
      <c r="Q23">
        <v>0</v>
      </c>
      <c r="R23">
        <v>0</v>
      </c>
      <c r="S23">
        <v>0</v>
      </c>
      <c r="T23" s="95"/>
      <c r="U23" s="87">
        <v>8.3333332999999996E-2</v>
      </c>
      <c r="V23" s="87">
        <v>4.1666666499999998E-2</v>
      </c>
      <c r="W23">
        <v>0.16666666599999999</v>
      </c>
      <c r="Y23" s="87" t="s">
        <v>424</v>
      </c>
      <c r="Z23" s="87" t="s">
        <v>426</v>
      </c>
      <c r="AA23" t="s">
        <v>322</v>
      </c>
      <c r="AD23" t="s">
        <v>401</v>
      </c>
    </row>
    <row r="24" spans="1:30" x14ac:dyDescent="0.35">
      <c r="A24" s="32" t="s">
        <v>64</v>
      </c>
      <c r="B24" t="s">
        <v>386</v>
      </c>
      <c r="C24" s="91">
        <v>0.25</v>
      </c>
      <c r="D24" s="91">
        <v>1</v>
      </c>
      <c r="E24" s="91">
        <v>1</v>
      </c>
      <c r="F24">
        <v>4</v>
      </c>
      <c r="G24" t="s">
        <v>387</v>
      </c>
      <c r="H24" s="87">
        <v>1</v>
      </c>
      <c r="I24">
        <v>0</v>
      </c>
      <c r="J24">
        <v>0</v>
      </c>
      <c r="K24">
        <v>0</v>
      </c>
      <c r="L24">
        <v>0.25</v>
      </c>
      <c r="M24">
        <v>0.25</v>
      </c>
      <c r="N24">
        <v>0.25</v>
      </c>
      <c r="O24">
        <v>1</v>
      </c>
      <c r="P24">
        <v>0</v>
      </c>
      <c r="Q24">
        <v>0</v>
      </c>
      <c r="R24">
        <v>0</v>
      </c>
      <c r="S24">
        <v>0.25</v>
      </c>
      <c r="T24" s="95"/>
      <c r="U24" s="27">
        <v>317.58808961051699</v>
      </c>
      <c r="V24" s="27">
        <v>1111.5583136</v>
      </c>
      <c r="W24">
        <v>453.7241904</v>
      </c>
      <c r="Y24" s="27" t="s">
        <v>320</v>
      </c>
      <c r="Z24" s="27" t="s">
        <v>322</v>
      </c>
      <c r="AA24" t="s">
        <v>324</v>
      </c>
      <c r="AC24" t="s">
        <v>291</v>
      </c>
      <c r="AD24" t="s">
        <v>402</v>
      </c>
    </row>
    <row r="25" spans="1:30" x14ac:dyDescent="0.35">
      <c r="A25" s="32" t="s">
        <v>106</v>
      </c>
      <c r="B25" t="s">
        <v>386</v>
      </c>
      <c r="C25" s="91">
        <v>0.25</v>
      </c>
      <c r="D25" s="91">
        <v>1</v>
      </c>
      <c r="E25" s="91">
        <v>0.375</v>
      </c>
      <c r="F25">
        <v>3</v>
      </c>
      <c r="G25" t="s">
        <v>387</v>
      </c>
      <c r="H25" s="87">
        <v>1</v>
      </c>
      <c r="I25">
        <v>0.25</v>
      </c>
      <c r="J25">
        <v>0.25</v>
      </c>
      <c r="K25">
        <v>0</v>
      </c>
      <c r="L25">
        <v>0</v>
      </c>
      <c r="M25">
        <v>0.25</v>
      </c>
      <c r="N25">
        <v>0.05</v>
      </c>
      <c r="O25">
        <v>1</v>
      </c>
      <c r="P25">
        <v>1</v>
      </c>
      <c r="Q25">
        <v>0</v>
      </c>
      <c r="R25">
        <v>1</v>
      </c>
      <c r="S25">
        <v>1</v>
      </c>
      <c r="T25" s="95"/>
      <c r="U25" s="27">
        <v>102.5641025641026</v>
      </c>
      <c r="V25" s="27">
        <v>666.66666666666652</v>
      </c>
      <c r="W25">
        <v>420.55555555555549</v>
      </c>
      <c r="Y25" s="27" t="s">
        <v>322</v>
      </c>
      <c r="Z25" s="27" t="s">
        <v>320</v>
      </c>
      <c r="AA25" t="s">
        <v>320</v>
      </c>
      <c r="AD25" t="s">
        <v>338</v>
      </c>
    </row>
    <row r="26" spans="1:30" x14ac:dyDescent="0.35">
      <c r="A26" s="32"/>
      <c r="B26" s="32"/>
      <c r="T26" s="4"/>
    </row>
    <row r="27" spans="1:30" x14ac:dyDescent="0.35">
      <c r="A27" t="s">
        <v>293</v>
      </c>
      <c r="B27" s="32"/>
      <c r="C27">
        <v>9</v>
      </c>
      <c r="D27">
        <v>14</v>
      </c>
      <c r="E27">
        <v>17</v>
      </c>
      <c r="H27" s="87">
        <v>17</v>
      </c>
      <c r="I27">
        <v>7</v>
      </c>
      <c r="J27">
        <v>6</v>
      </c>
      <c r="K27">
        <v>8</v>
      </c>
      <c r="L27">
        <v>11</v>
      </c>
      <c r="M27">
        <v>17</v>
      </c>
      <c r="N27">
        <v>17</v>
      </c>
      <c r="O27">
        <v>14</v>
      </c>
      <c r="P27">
        <v>8</v>
      </c>
      <c r="Q27">
        <v>10</v>
      </c>
      <c r="R27">
        <v>5</v>
      </c>
      <c r="S27">
        <v>11</v>
      </c>
      <c r="T27" s="4"/>
    </row>
    <row r="28" spans="1:30" x14ac:dyDescent="0.35">
      <c r="A28" s="32"/>
      <c r="B28" s="32"/>
    </row>
    <row r="29" spans="1:30" x14ac:dyDescent="0.35">
      <c r="A29" s="32" t="s">
        <v>137</v>
      </c>
      <c r="B29" s="32"/>
      <c r="H29" s="87"/>
    </row>
    <row r="30" spans="1:30" x14ac:dyDescent="0.35">
      <c r="A30" s="32" t="s">
        <v>138</v>
      </c>
      <c r="B30" s="33"/>
    </row>
    <row r="31" spans="1:30" x14ac:dyDescent="0.35">
      <c r="A31" s="33" t="s">
        <v>82</v>
      </c>
    </row>
    <row r="32" spans="1:30" x14ac:dyDescent="0.35">
      <c r="A32" s="32" t="s">
        <v>75</v>
      </c>
    </row>
    <row r="33" spans="1:30" x14ac:dyDescent="0.35">
      <c r="A33" s="32" t="s">
        <v>77</v>
      </c>
    </row>
    <row r="34" spans="1:30" x14ac:dyDescent="0.35">
      <c r="A34" s="32" t="s">
        <v>139</v>
      </c>
      <c r="H34" s="87"/>
    </row>
    <row r="35" spans="1:30" x14ac:dyDescent="0.35">
      <c r="A35" s="32" t="s">
        <v>140</v>
      </c>
      <c r="H35" s="87"/>
    </row>
    <row r="37" spans="1:30" x14ac:dyDescent="0.35">
      <c r="A37" t="s">
        <v>295</v>
      </c>
    </row>
    <row r="38" spans="1:30" x14ac:dyDescent="0.35">
      <c r="A38" s="32" t="s">
        <v>96</v>
      </c>
      <c r="B38" t="s">
        <v>386</v>
      </c>
      <c r="C38">
        <v>0</v>
      </c>
      <c r="D38" s="91">
        <v>1</v>
      </c>
      <c r="E38">
        <v>0.125</v>
      </c>
      <c r="F38" s="90">
        <v>64</v>
      </c>
      <c r="G38" s="90" t="s">
        <v>387</v>
      </c>
      <c r="H38" s="87">
        <v>0</v>
      </c>
      <c r="I38">
        <v>0</v>
      </c>
      <c r="J38">
        <v>1</v>
      </c>
      <c r="K38">
        <v>1</v>
      </c>
      <c r="L38">
        <v>0</v>
      </c>
      <c r="M38">
        <v>0.125</v>
      </c>
      <c r="N38">
        <v>0.05</v>
      </c>
      <c r="O38">
        <v>1</v>
      </c>
      <c r="P38">
        <v>0</v>
      </c>
      <c r="Q38">
        <v>0.25</v>
      </c>
      <c r="R38">
        <v>0</v>
      </c>
      <c r="S38">
        <v>0.25</v>
      </c>
      <c r="T38" s="95"/>
      <c r="U38" s="105">
        <v>0</v>
      </c>
      <c r="V38" s="105">
        <v>5.5658627087198571</v>
      </c>
      <c r="W38" s="91">
        <v>0</v>
      </c>
      <c r="X38" s="91"/>
      <c r="Y38" s="105" t="s">
        <v>320</v>
      </c>
      <c r="Z38" s="105" t="s">
        <v>322</v>
      </c>
      <c r="AA38" s="91" t="s">
        <v>320</v>
      </c>
      <c r="AD38" t="s">
        <v>403</v>
      </c>
    </row>
    <row r="39" spans="1:30" x14ac:dyDescent="0.35">
      <c r="A39" s="32" t="s">
        <v>131</v>
      </c>
      <c r="B39" t="s">
        <v>386</v>
      </c>
      <c r="C39" s="91">
        <v>1</v>
      </c>
      <c r="D39" s="91">
        <v>1</v>
      </c>
      <c r="E39" s="91">
        <v>1</v>
      </c>
      <c r="F39" s="90" t="s">
        <v>296</v>
      </c>
      <c r="G39" s="90" t="s">
        <v>387</v>
      </c>
      <c r="H39" s="87">
        <v>0</v>
      </c>
      <c r="I39">
        <v>0</v>
      </c>
      <c r="J39">
        <v>0</v>
      </c>
      <c r="K39">
        <v>0</v>
      </c>
      <c r="L39">
        <v>0</v>
      </c>
      <c r="M39">
        <v>0.25</v>
      </c>
      <c r="N39">
        <v>0.05</v>
      </c>
      <c r="O39">
        <v>1</v>
      </c>
      <c r="P39">
        <v>0</v>
      </c>
      <c r="Q39">
        <v>0.25</v>
      </c>
      <c r="R39">
        <v>0.25</v>
      </c>
      <c r="S39">
        <v>0.25</v>
      </c>
      <c r="T39" s="95"/>
      <c r="U39" s="105">
        <v>11.3</v>
      </c>
      <c r="V39" s="105">
        <v>14.1</v>
      </c>
      <c r="W39" s="91">
        <v>5.0999999999999996</v>
      </c>
      <c r="X39" s="91"/>
      <c r="Y39" s="105" t="s">
        <v>427</v>
      </c>
      <c r="Z39" s="105" t="s">
        <v>427</v>
      </c>
      <c r="AA39" s="91" t="s">
        <v>427</v>
      </c>
      <c r="AC39" t="s">
        <v>404</v>
      </c>
      <c r="AD39" t="s">
        <v>405</v>
      </c>
    </row>
    <row r="40" spans="1:30" x14ac:dyDescent="0.35">
      <c r="A40" s="32" t="s">
        <v>132</v>
      </c>
      <c r="B40" t="s">
        <v>386</v>
      </c>
      <c r="C40" s="91">
        <v>1</v>
      </c>
      <c r="D40" s="91">
        <v>1</v>
      </c>
      <c r="E40" s="91">
        <v>1</v>
      </c>
      <c r="F40" s="90" t="s">
        <v>296</v>
      </c>
      <c r="G40" s="90" t="s">
        <v>390</v>
      </c>
      <c r="H40" s="87">
        <v>0</v>
      </c>
      <c r="I40">
        <v>1</v>
      </c>
      <c r="J40">
        <v>0</v>
      </c>
      <c r="K40">
        <v>1</v>
      </c>
      <c r="L40">
        <v>1</v>
      </c>
      <c r="M40">
        <v>0.375</v>
      </c>
      <c r="N40">
        <v>1</v>
      </c>
      <c r="O40">
        <v>1</v>
      </c>
      <c r="P40">
        <v>1</v>
      </c>
      <c r="Q40">
        <v>0</v>
      </c>
      <c r="R40">
        <v>0</v>
      </c>
      <c r="S40">
        <v>0</v>
      </c>
      <c r="T40" s="95"/>
      <c r="U40" s="105">
        <v>0.66700000000000004</v>
      </c>
      <c r="V40" s="105">
        <v>0.8</v>
      </c>
      <c r="W40" s="91">
        <v>0.308</v>
      </c>
      <c r="X40" s="91"/>
      <c r="Y40" s="105" t="s">
        <v>427</v>
      </c>
      <c r="Z40" s="105" t="s">
        <v>427</v>
      </c>
      <c r="AA40" s="91" t="s">
        <v>427</v>
      </c>
      <c r="AD40" t="s">
        <v>406</v>
      </c>
    </row>
    <row r="41" spans="1:30" x14ac:dyDescent="0.35">
      <c r="A41" s="32" t="s">
        <v>133</v>
      </c>
      <c r="B41" t="s">
        <v>386</v>
      </c>
      <c r="C41">
        <v>0</v>
      </c>
      <c r="D41">
        <v>0</v>
      </c>
      <c r="E41" s="91">
        <v>1</v>
      </c>
      <c r="F41">
        <v>53</v>
      </c>
      <c r="G41" t="s">
        <v>387</v>
      </c>
      <c r="H41" s="87">
        <v>0</v>
      </c>
      <c r="I41" s="90">
        <v>0.25</v>
      </c>
      <c r="J41" s="90">
        <v>0.25</v>
      </c>
      <c r="K41" s="90">
        <v>0</v>
      </c>
      <c r="L41" s="90">
        <v>0</v>
      </c>
      <c r="M41" s="90">
        <v>0.125</v>
      </c>
      <c r="N41" s="90">
        <v>0.05</v>
      </c>
      <c r="O41" s="90">
        <v>1</v>
      </c>
      <c r="P41">
        <v>0</v>
      </c>
      <c r="Q41">
        <v>1</v>
      </c>
      <c r="R41">
        <v>0</v>
      </c>
      <c r="S41">
        <v>0.125</v>
      </c>
      <c r="T41" s="95"/>
      <c r="U41" s="105">
        <v>11.3</v>
      </c>
      <c r="V41" s="105">
        <v>0</v>
      </c>
      <c r="W41" s="91">
        <v>48.451265499999998</v>
      </c>
      <c r="X41" s="91"/>
      <c r="Y41" s="105" t="s">
        <v>427</v>
      </c>
      <c r="Z41" s="105" t="s">
        <v>320</v>
      </c>
      <c r="AA41" s="91" t="s">
        <v>322</v>
      </c>
      <c r="AD41" t="s">
        <v>345</v>
      </c>
    </row>
    <row r="42" spans="1:30" x14ac:dyDescent="0.35">
      <c r="A42" s="32" t="s">
        <v>134</v>
      </c>
      <c r="B42" t="s">
        <v>393</v>
      </c>
      <c r="C42">
        <v>0.125</v>
      </c>
      <c r="D42" s="91">
        <v>1</v>
      </c>
      <c r="E42" s="91">
        <v>0.25</v>
      </c>
      <c r="F42" s="90" t="s">
        <v>296</v>
      </c>
      <c r="G42" s="90" t="s">
        <v>387</v>
      </c>
      <c r="H42" s="87">
        <v>0</v>
      </c>
      <c r="I42">
        <v>0</v>
      </c>
      <c r="J42">
        <v>0</v>
      </c>
      <c r="K42">
        <v>0</v>
      </c>
      <c r="L42">
        <v>0.25</v>
      </c>
      <c r="M42">
        <v>0.375</v>
      </c>
      <c r="N42">
        <v>0.05</v>
      </c>
      <c r="O42">
        <v>1</v>
      </c>
      <c r="P42">
        <v>0</v>
      </c>
      <c r="Q42">
        <v>0</v>
      </c>
      <c r="R42">
        <v>0</v>
      </c>
      <c r="S42">
        <v>0</v>
      </c>
      <c r="T42" s="95"/>
      <c r="U42" s="105">
        <v>0</v>
      </c>
      <c r="V42" s="105">
        <v>0.25</v>
      </c>
      <c r="W42" s="91">
        <v>2.3E-2</v>
      </c>
      <c r="X42" s="91"/>
      <c r="Y42" s="105" t="s">
        <v>320</v>
      </c>
      <c r="Z42" s="105" t="s">
        <v>427</v>
      </c>
      <c r="AA42" s="91" t="s">
        <v>427</v>
      </c>
      <c r="AC42" t="s">
        <v>394</v>
      </c>
      <c r="AD42" t="s">
        <v>407</v>
      </c>
    </row>
    <row r="43" spans="1:30" x14ac:dyDescent="0.35">
      <c r="A43" s="32" t="s">
        <v>135</v>
      </c>
      <c r="B43" t="s">
        <v>386</v>
      </c>
      <c r="C43">
        <v>0.125</v>
      </c>
      <c r="D43" s="91">
        <v>1</v>
      </c>
      <c r="E43">
        <v>0</v>
      </c>
      <c r="F43" s="90">
        <v>64</v>
      </c>
      <c r="G43" s="90" t="s">
        <v>387</v>
      </c>
      <c r="H43" s="87">
        <v>0</v>
      </c>
      <c r="I43">
        <v>0</v>
      </c>
      <c r="J43">
        <v>0.25</v>
      </c>
      <c r="K43">
        <v>0</v>
      </c>
      <c r="L43">
        <v>0.25</v>
      </c>
      <c r="M43">
        <v>1</v>
      </c>
      <c r="N43">
        <v>1</v>
      </c>
      <c r="O43">
        <v>1</v>
      </c>
      <c r="P43">
        <v>0</v>
      </c>
      <c r="Q43">
        <v>0</v>
      </c>
      <c r="R43">
        <v>0</v>
      </c>
      <c r="S43">
        <v>0</v>
      </c>
      <c r="T43" s="95"/>
      <c r="U43" s="105">
        <v>0</v>
      </c>
      <c r="V43" s="106">
        <v>1.255288892</v>
      </c>
      <c r="W43" s="91">
        <v>0.62764444600000002</v>
      </c>
      <c r="X43" s="91"/>
      <c r="Y43" s="105" t="s">
        <v>320</v>
      </c>
      <c r="Z43" s="106" t="s">
        <v>423</v>
      </c>
      <c r="AA43" s="91" t="s">
        <v>320</v>
      </c>
      <c r="AD43" t="s">
        <v>408</v>
      </c>
    </row>
    <row r="44" spans="1:30" x14ac:dyDescent="0.35">
      <c r="A44" s="32" t="s">
        <v>136</v>
      </c>
      <c r="B44" t="s">
        <v>386</v>
      </c>
      <c r="C44" s="91">
        <v>0.25</v>
      </c>
      <c r="D44" s="91">
        <v>1</v>
      </c>
      <c r="E44">
        <v>0.125</v>
      </c>
      <c r="F44" s="90" t="s">
        <v>296</v>
      </c>
      <c r="G44" s="90" t="s">
        <v>390</v>
      </c>
      <c r="H44" s="87">
        <v>0</v>
      </c>
      <c r="I44">
        <v>0</v>
      </c>
      <c r="J44">
        <v>0</v>
      </c>
      <c r="K44">
        <v>0.25</v>
      </c>
      <c r="L44">
        <v>0.25</v>
      </c>
      <c r="M44">
        <v>0.25</v>
      </c>
      <c r="N44">
        <v>0.25</v>
      </c>
      <c r="O44">
        <v>0.25</v>
      </c>
      <c r="P44">
        <v>0</v>
      </c>
      <c r="Q44">
        <v>0</v>
      </c>
      <c r="R44">
        <v>0</v>
      </c>
      <c r="S44">
        <v>0.25</v>
      </c>
      <c r="T44" s="95"/>
      <c r="U44" s="105">
        <v>0.66700000000000004</v>
      </c>
      <c r="V44" s="105">
        <v>0.8</v>
      </c>
      <c r="W44" s="91">
        <v>0</v>
      </c>
      <c r="X44" s="91"/>
      <c r="Y44" s="105" t="s">
        <v>427</v>
      </c>
      <c r="Z44" s="105" t="s">
        <v>427</v>
      </c>
      <c r="AA44" s="91" t="s">
        <v>320</v>
      </c>
      <c r="AC44" t="s">
        <v>409</v>
      </c>
      <c r="AD44" t="s">
        <v>410</v>
      </c>
    </row>
    <row r="46" spans="1:30" x14ac:dyDescent="0.35">
      <c r="A46" t="s">
        <v>141</v>
      </c>
    </row>
    <row r="47" spans="1:30" x14ac:dyDescent="0.35">
      <c r="A47" t="s">
        <v>526</v>
      </c>
    </row>
    <row r="48" spans="1:30" x14ac:dyDescent="0.35">
      <c r="A48" t="s">
        <v>84</v>
      </c>
    </row>
    <row r="49" spans="1:8" x14ac:dyDescent="0.35">
      <c r="A49" t="s">
        <v>85</v>
      </c>
    </row>
    <row r="50" spans="1:8" x14ac:dyDescent="0.35">
      <c r="A50" t="s">
        <v>86</v>
      </c>
    </row>
    <row r="51" spans="1:8" x14ac:dyDescent="0.35">
      <c r="A51" t="s">
        <v>87</v>
      </c>
    </row>
    <row r="52" spans="1:8" x14ac:dyDescent="0.35">
      <c r="H52" s="87"/>
    </row>
    <row r="53" spans="1:8" x14ac:dyDescent="0.35">
      <c r="A53" t="s">
        <v>411</v>
      </c>
      <c r="H53" s="87"/>
    </row>
    <row r="55" spans="1:8" x14ac:dyDescent="0.35">
      <c r="A55" t="s">
        <v>412</v>
      </c>
    </row>
    <row r="56" spans="1:8" x14ac:dyDescent="0.35">
      <c r="A56" t="s">
        <v>413</v>
      </c>
    </row>
    <row r="57" spans="1:8" x14ac:dyDescent="0.35">
      <c r="A57" t="s">
        <v>414</v>
      </c>
    </row>
    <row r="58" spans="1:8" x14ac:dyDescent="0.35">
      <c r="A58" t="s">
        <v>303</v>
      </c>
    </row>
    <row r="59" spans="1:8" x14ac:dyDescent="0.35">
      <c r="A59" t="s">
        <v>304</v>
      </c>
    </row>
    <row r="60" spans="1:8" x14ac:dyDescent="0.35">
      <c r="A60" t="s">
        <v>305</v>
      </c>
    </row>
    <row r="61" spans="1:8" x14ac:dyDescent="0.35">
      <c r="A61" t="s">
        <v>415</v>
      </c>
    </row>
    <row r="62" spans="1:8" x14ac:dyDescent="0.35">
      <c r="A62" t="s">
        <v>416</v>
      </c>
    </row>
    <row r="63" spans="1:8" x14ac:dyDescent="0.35">
      <c r="A63" t="s">
        <v>307</v>
      </c>
    </row>
    <row r="64" spans="1:8" x14ac:dyDescent="0.35">
      <c r="A64" t="s">
        <v>367</v>
      </c>
    </row>
    <row r="65" spans="1:1" x14ac:dyDescent="0.35">
      <c r="A65" t="s">
        <v>308</v>
      </c>
    </row>
    <row r="66" spans="1:1" x14ac:dyDescent="0.35">
      <c r="A66" t="s">
        <v>417</v>
      </c>
    </row>
    <row r="67" spans="1:1" x14ac:dyDescent="0.35">
      <c r="A67" t="s">
        <v>369</v>
      </c>
    </row>
    <row r="68" spans="1:1" x14ac:dyDescent="0.35">
      <c r="A68" t="s">
        <v>538</v>
      </c>
    </row>
    <row r="69" spans="1:1" x14ac:dyDescent="0.35">
      <c r="A69" t="s">
        <v>310</v>
      </c>
    </row>
    <row r="70" spans="1:1" x14ac:dyDescent="0.35">
      <c r="A70" t="s">
        <v>311</v>
      </c>
    </row>
    <row r="71" spans="1:1" x14ac:dyDescent="0.35">
      <c r="A71" t="s">
        <v>312</v>
      </c>
    </row>
    <row r="72" spans="1:1" x14ac:dyDescent="0.35">
      <c r="A72" t="s">
        <v>418</v>
      </c>
    </row>
    <row r="73" spans="1:1" x14ac:dyDescent="0.35">
      <c r="A73" t="s">
        <v>313</v>
      </c>
    </row>
    <row r="74" spans="1:1" x14ac:dyDescent="0.35">
      <c r="A74" t="s">
        <v>419</v>
      </c>
    </row>
    <row r="75" spans="1:1" x14ac:dyDescent="0.35">
      <c r="A75" t="s">
        <v>314</v>
      </c>
    </row>
    <row r="76" spans="1:1" x14ac:dyDescent="0.35">
      <c r="A76" t="s">
        <v>370</v>
      </c>
    </row>
    <row r="77" spans="1:1" x14ac:dyDescent="0.35">
      <c r="A77" s="86" t="s">
        <v>541</v>
      </c>
    </row>
    <row r="78" spans="1:1" x14ac:dyDescent="0.35">
      <c r="A78" s="86" t="s">
        <v>542</v>
      </c>
    </row>
    <row r="79" spans="1:1" x14ac:dyDescent="0.35">
      <c r="A79" t="s">
        <v>420</v>
      </c>
    </row>
    <row r="80" spans="1:1" x14ac:dyDescent="0.35">
      <c r="A80" t="s">
        <v>421</v>
      </c>
    </row>
  </sheetData>
  <mergeCells count="20">
    <mergeCell ref="B4:B7"/>
    <mergeCell ref="C4:E4"/>
    <mergeCell ref="R4:R7"/>
    <mergeCell ref="S4:S7"/>
    <mergeCell ref="AC4:AC7"/>
    <mergeCell ref="K4:K7"/>
    <mergeCell ref="I4:I7"/>
    <mergeCell ref="J4:J7"/>
    <mergeCell ref="F4:F7"/>
    <mergeCell ref="H4:H7"/>
    <mergeCell ref="G5:G7"/>
    <mergeCell ref="AD4:AD7"/>
    <mergeCell ref="L4:L7"/>
    <mergeCell ref="M4:M7"/>
    <mergeCell ref="N4:N7"/>
    <mergeCell ref="O4:O7"/>
    <mergeCell ref="P4:P7"/>
    <mergeCell ref="Q4:Q7"/>
    <mergeCell ref="U4:W4"/>
    <mergeCell ref="Y4:AA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77"/>
  <sheetViews>
    <sheetView workbookViewId="0">
      <pane xSplit="4" ySplit="8" topLeftCell="E48" activePane="bottomRight" state="frozen"/>
      <selection pane="topRight" activeCell="E1" sqref="E1"/>
      <selection pane="bottomLeft" activeCell="A9" sqref="A9"/>
      <selection pane="bottomRight" activeCell="A74" sqref="A74:A75"/>
    </sheetView>
  </sheetViews>
  <sheetFormatPr defaultRowHeight="14.5" x14ac:dyDescent="0.35"/>
  <cols>
    <col min="1" max="1" width="21.26953125" customWidth="1"/>
    <col min="4" max="4" width="13.453125" customWidth="1"/>
    <col min="5" max="5" width="10.81640625" customWidth="1"/>
    <col min="6" max="6" width="9.81640625" customWidth="1"/>
    <col min="7" max="18" width="7.7265625" customWidth="1"/>
    <col min="22" max="22" width="9.1796875" customWidth="1"/>
    <col min="24" max="24" width="25.453125" customWidth="1"/>
    <col min="25" max="25" width="12" customWidth="1"/>
    <col min="26" max="26" width="13.1796875" customWidth="1"/>
    <col min="29" max="29" width="118.7265625" customWidth="1"/>
  </cols>
  <sheetData>
    <row r="1" spans="1:29" x14ac:dyDescent="0.35">
      <c r="A1" s="32" t="s">
        <v>247</v>
      </c>
      <c r="G1" s="87"/>
    </row>
    <row r="2" spans="1:29" ht="16.5" x14ac:dyDescent="0.45">
      <c r="A2" s="32" t="s">
        <v>248</v>
      </c>
      <c r="G2" s="87"/>
    </row>
    <row r="3" spans="1:29" x14ac:dyDescent="0.35">
      <c r="A3" s="32" t="s">
        <v>428</v>
      </c>
      <c r="G3" s="87"/>
    </row>
    <row r="4" spans="1:29" x14ac:dyDescent="0.35">
      <c r="A4" s="1" t="s">
        <v>429</v>
      </c>
      <c r="B4" s="167" t="s">
        <v>251</v>
      </c>
      <c r="C4" s="167"/>
      <c r="D4" s="167"/>
      <c r="E4" s="156" t="s">
        <v>252</v>
      </c>
      <c r="F4" s="156" t="s">
        <v>253</v>
      </c>
      <c r="G4" s="172" t="s">
        <v>254</v>
      </c>
      <c r="H4" s="173" t="s">
        <v>14</v>
      </c>
      <c r="I4" s="173" t="s">
        <v>120</v>
      </c>
      <c r="J4" s="173" t="s">
        <v>17</v>
      </c>
      <c r="K4" s="173" t="s">
        <v>18</v>
      </c>
      <c r="L4" s="173" t="s">
        <v>19</v>
      </c>
      <c r="M4" s="173" t="s">
        <v>20</v>
      </c>
      <c r="N4" s="173" t="s">
        <v>21</v>
      </c>
      <c r="O4" s="173" t="s">
        <v>22</v>
      </c>
      <c r="P4" s="173" t="s">
        <v>23</v>
      </c>
      <c r="Q4" s="173" t="s">
        <v>24</v>
      </c>
      <c r="R4" s="173" t="s">
        <v>25</v>
      </c>
      <c r="S4" s="4"/>
      <c r="T4" s="167" t="s">
        <v>317</v>
      </c>
      <c r="U4" s="167"/>
      <c r="V4" s="167"/>
      <c r="X4" s="167" t="s">
        <v>318</v>
      </c>
      <c r="Y4" s="167"/>
      <c r="Z4" s="167"/>
      <c r="AB4" s="156" t="s">
        <v>256</v>
      </c>
      <c r="AC4" s="175" t="s">
        <v>257</v>
      </c>
    </row>
    <row r="5" spans="1:29" ht="29" x14ac:dyDescent="0.35">
      <c r="A5" s="6" t="s">
        <v>3</v>
      </c>
      <c r="B5" s="8" t="s">
        <v>258</v>
      </c>
      <c r="C5" s="8" t="s">
        <v>259</v>
      </c>
      <c r="D5" s="8" t="s">
        <v>259</v>
      </c>
      <c r="E5" s="156"/>
      <c r="F5" s="156"/>
      <c r="G5" s="172"/>
      <c r="H5" s="173"/>
      <c r="I5" s="173"/>
      <c r="J5" s="173"/>
      <c r="K5" s="173"/>
      <c r="L5" s="173"/>
      <c r="M5" s="173"/>
      <c r="N5" s="173"/>
      <c r="O5" s="173"/>
      <c r="P5" s="173"/>
      <c r="Q5" s="173"/>
      <c r="R5" s="173"/>
      <c r="S5" s="4"/>
      <c r="T5" s="8" t="s">
        <v>258</v>
      </c>
      <c r="U5" s="8" t="s">
        <v>259</v>
      </c>
      <c r="V5" s="8" t="s">
        <v>259</v>
      </c>
      <c r="X5" s="8" t="s">
        <v>258</v>
      </c>
      <c r="Y5" s="8" t="s">
        <v>259</v>
      </c>
      <c r="Z5" s="8" t="s">
        <v>259</v>
      </c>
      <c r="AB5" s="156"/>
      <c r="AC5" s="175"/>
    </row>
    <row r="6" spans="1:29" x14ac:dyDescent="0.35">
      <c r="B6" s="8" t="s">
        <v>261</v>
      </c>
      <c r="C6" s="8" t="s">
        <v>261</v>
      </c>
      <c r="D6" s="8" t="s">
        <v>261</v>
      </c>
      <c r="E6" s="156"/>
      <c r="F6" s="156"/>
      <c r="G6" s="172"/>
      <c r="H6" s="173"/>
      <c r="I6" s="173"/>
      <c r="J6" s="173"/>
      <c r="K6" s="173"/>
      <c r="L6" s="173"/>
      <c r="M6" s="173"/>
      <c r="N6" s="173"/>
      <c r="O6" s="173"/>
      <c r="P6" s="173"/>
      <c r="Q6" s="173"/>
      <c r="R6" s="173"/>
      <c r="S6" s="4"/>
      <c r="T6" s="8" t="s">
        <v>261</v>
      </c>
      <c r="U6" s="8" t="s">
        <v>261</v>
      </c>
      <c r="V6" s="8" t="s">
        <v>261</v>
      </c>
      <c r="X6" s="8" t="s">
        <v>261</v>
      </c>
      <c r="Y6" s="8" t="s">
        <v>261</v>
      </c>
      <c r="Z6" s="8" t="s">
        <v>261</v>
      </c>
      <c r="AB6" s="156"/>
      <c r="AC6" s="175"/>
    </row>
    <row r="7" spans="1:29" ht="29" x14ac:dyDescent="0.35">
      <c r="B7" s="8"/>
      <c r="C7" s="8" t="s">
        <v>430</v>
      </c>
      <c r="D7" s="8" t="s">
        <v>431</v>
      </c>
      <c r="E7" s="156"/>
      <c r="F7" s="156"/>
      <c r="G7" s="172"/>
      <c r="H7" s="173"/>
      <c r="I7" s="173"/>
      <c r="J7" s="173"/>
      <c r="K7" s="173"/>
      <c r="L7" s="173"/>
      <c r="M7" s="173"/>
      <c r="N7" s="173"/>
      <c r="O7" s="173"/>
      <c r="P7" s="173"/>
      <c r="Q7" s="173"/>
      <c r="R7" s="173"/>
      <c r="S7" s="4"/>
      <c r="T7" s="8"/>
      <c r="U7" s="8" t="s">
        <v>430</v>
      </c>
      <c r="V7" s="8" t="s">
        <v>431</v>
      </c>
      <c r="X7" s="8"/>
      <c r="Y7" s="8" t="s">
        <v>430</v>
      </c>
      <c r="Z7" s="8" t="s">
        <v>431</v>
      </c>
      <c r="AB7" s="156"/>
      <c r="AC7" s="175"/>
    </row>
    <row r="8" spans="1:29" x14ac:dyDescent="0.35">
      <c r="B8" s="1" t="s">
        <v>267</v>
      </c>
      <c r="C8" s="1" t="s">
        <v>432</v>
      </c>
      <c r="D8" s="1" t="s">
        <v>433</v>
      </c>
      <c r="E8" s="12"/>
      <c r="F8" s="12"/>
      <c r="G8" s="103"/>
      <c r="H8" s="12" t="s">
        <v>28</v>
      </c>
      <c r="I8" s="12" t="s">
        <v>122</v>
      </c>
      <c r="J8" s="12" t="s">
        <v>31</v>
      </c>
      <c r="K8" s="12" t="s">
        <v>32</v>
      </c>
      <c r="L8" s="12" t="s">
        <v>33</v>
      </c>
      <c r="M8" s="12" t="s">
        <v>34</v>
      </c>
      <c r="N8" s="12" t="s">
        <v>35</v>
      </c>
      <c r="O8" s="12" t="s">
        <v>36</v>
      </c>
      <c r="P8" s="12" t="s">
        <v>37</v>
      </c>
      <c r="Q8" s="12" t="s">
        <v>38</v>
      </c>
      <c r="R8" s="12" t="s">
        <v>39</v>
      </c>
      <c r="S8" s="56"/>
      <c r="T8" s="1" t="s">
        <v>267</v>
      </c>
      <c r="U8" s="1" t="s">
        <v>432</v>
      </c>
      <c r="V8" s="1" t="s">
        <v>433</v>
      </c>
      <c r="W8" s="1"/>
      <c r="X8" s="1" t="s">
        <v>267</v>
      </c>
      <c r="Y8" s="1" t="s">
        <v>432</v>
      </c>
      <c r="Z8" s="1" t="s">
        <v>433</v>
      </c>
      <c r="AB8" s="12"/>
      <c r="AC8" s="92"/>
    </row>
    <row r="9" spans="1:29" x14ac:dyDescent="0.35">
      <c r="A9" s="32" t="s">
        <v>147</v>
      </c>
      <c r="B9" s="91">
        <v>0.25</v>
      </c>
      <c r="C9">
        <v>0.125</v>
      </c>
      <c r="D9" s="91">
        <v>1</v>
      </c>
      <c r="E9" s="27">
        <v>58</v>
      </c>
      <c r="F9" s="27" t="s">
        <v>434</v>
      </c>
      <c r="G9" s="87">
        <v>1</v>
      </c>
      <c r="H9">
        <v>0</v>
      </c>
      <c r="I9">
        <v>1</v>
      </c>
      <c r="J9">
        <v>0</v>
      </c>
      <c r="K9">
        <v>0.25</v>
      </c>
      <c r="L9">
        <v>0.25</v>
      </c>
      <c r="M9">
        <v>0.1</v>
      </c>
      <c r="N9">
        <v>0</v>
      </c>
      <c r="O9">
        <v>0</v>
      </c>
      <c r="P9">
        <v>0.25</v>
      </c>
      <c r="Q9">
        <v>0</v>
      </c>
      <c r="R9">
        <v>0.25</v>
      </c>
      <c r="S9" s="95"/>
      <c r="T9" s="87">
        <v>3.7016882809341798</v>
      </c>
      <c r="U9">
        <v>0.47408283267729057</v>
      </c>
      <c r="V9">
        <v>14.332670291059429</v>
      </c>
      <c r="X9" s="87" t="s">
        <v>452</v>
      </c>
      <c r="Y9" t="s">
        <v>322</v>
      </c>
      <c r="Z9" t="s">
        <v>322</v>
      </c>
      <c r="AC9" t="s">
        <v>435</v>
      </c>
    </row>
    <row r="10" spans="1:29" x14ac:dyDescent="0.35">
      <c r="A10" s="32" t="s">
        <v>123</v>
      </c>
      <c r="B10" s="91">
        <v>0.375</v>
      </c>
      <c r="C10" s="91">
        <v>1</v>
      </c>
      <c r="D10" s="91">
        <v>0.375</v>
      </c>
      <c r="E10" s="27">
        <v>59</v>
      </c>
      <c r="F10" s="27" t="s">
        <v>434</v>
      </c>
      <c r="G10" s="87">
        <v>1</v>
      </c>
      <c r="H10">
        <v>0</v>
      </c>
      <c r="I10">
        <v>0</v>
      </c>
      <c r="J10">
        <v>0</v>
      </c>
      <c r="K10">
        <v>0</v>
      </c>
      <c r="L10">
        <v>1</v>
      </c>
      <c r="M10">
        <v>0.15</v>
      </c>
      <c r="N10">
        <v>1</v>
      </c>
      <c r="O10">
        <v>1</v>
      </c>
      <c r="P10">
        <v>0</v>
      </c>
      <c r="Q10">
        <v>0</v>
      </c>
      <c r="R10">
        <v>1</v>
      </c>
      <c r="S10" s="95"/>
      <c r="T10" s="87">
        <v>3.2652670953162288</v>
      </c>
      <c r="U10">
        <v>3.0345822479244347</v>
      </c>
      <c r="V10">
        <v>10.02648613334048</v>
      </c>
      <c r="X10" s="87" t="s">
        <v>452</v>
      </c>
      <c r="Y10" t="s">
        <v>322</v>
      </c>
      <c r="Z10" t="s">
        <v>322</v>
      </c>
      <c r="AB10" t="s">
        <v>388</v>
      </c>
      <c r="AC10" t="s">
        <v>389</v>
      </c>
    </row>
    <row r="11" spans="1:29" x14ac:dyDescent="0.35">
      <c r="A11" s="32" t="s">
        <v>40</v>
      </c>
      <c r="B11" s="91">
        <v>0.25</v>
      </c>
      <c r="C11" s="91">
        <v>1</v>
      </c>
      <c r="D11" s="91">
        <v>0.375</v>
      </c>
      <c r="E11" s="27">
        <v>19</v>
      </c>
      <c r="F11" s="27" t="s">
        <v>434</v>
      </c>
      <c r="G11" s="87">
        <v>1</v>
      </c>
      <c r="H11">
        <v>1</v>
      </c>
      <c r="I11">
        <v>0</v>
      </c>
      <c r="J11">
        <v>0</v>
      </c>
      <c r="K11">
        <v>0.25</v>
      </c>
      <c r="L11">
        <v>0.375</v>
      </c>
      <c r="M11">
        <v>0.3</v>
      </c>
      <c r="N11">
        <v>1</v>
      </c>
      <c r="O11">
        <v>1</v>
      </c>
      <c r="P11">
        <v>1</v>
      </c>
      <c r="Q11">
        <v>0</v>
      </c>
      <c r="R11">
        <v>1</v>
      </c>
      <c r="S11" s="95"/>
      <c r="T11" s="27">
        <v>13.858389364822559</v>
      </c>
      <c r="U11">
        <v>38.210627802788522</v>
      </c>
      <c r="V11">
        <v>87.149893416737868</v>
      </c>
      <c r="X11" s="27" t="s">
        <v>322</v>
      </c>
      <c r="Y11" t="s">
        <v>324</v>
      </c>
      <c r="Z11" t="s">
        <v>324</v>
      </c>
      <c r="AC11" t="s">
        <v>436</v>
      </c>
    </row>
    <row r="12" spans="1:29" x14ac:dyDescent="0.35">
      <c r="A12" s="32" t="s">
        <v>44</v>
      </c>
      <c r="B12" s="91">
        <v>0.375</v>
      </c>
      <c r="C12" s="91">
        <v>0.25</v>
      </c>
      <c r="D12" s="91">
        <v>1</v>
      </c>
      <c r="E12" s="27">
        <v>6</v>
      </c>
      <c r="F12" s="27" t="s">
        <v>390</v>
      </c>
      <c r="G12" s="87">
        <v>1</v>
      </c>
      <c r="H12">
        <v>0.25</v>
      </c>
      <c r="I12">
        <v>0.25</v>
      </c>
      <c r="J12">
        <v>0.25</v>
      </c>
      <c r="K12">
        <v>0</v>
      </c>
      <c r="L12">
        <v>0.375</v>
      </c>
      <c r="M12">
        <v>0.3</v>
      </c>
      <c r="N12">
        <v>1</v>
      </c>
      <c r="O12">
        <v>1</v>
      </c>
      <c r="P12">
        <v>0.25</v>
      </c>
      <c r="Q12">
        <v>0</v>
      </c>
      <c r="R12">
        <v>0.25</v>
      </c>
      <c r="S12" s="95"/>
      <c r="T12" s="27">
        <v>9.2969060439460609</v>
      </c>
      <c r="U12">
        <v>12.199254795109189</v>
      </c>
      <c r="V12">
        <v>14.00521198721866</v>
      </c>
      <c r="X12" s="27" t="s">
        <v>324</v>
      </c>
      <c r="Y12" t="s">
        <v>324</v>
      </c>
      <c r="Z12" t="s">
        <v>324</v>
      </c>
      <c r="AC12" t="s">
        <v>437</v>
      </c>
    </row>
    <row r="13" spans="1:29" x14ac:dyDescent="0.35">
      <c r="A13" s="32" t="s">
        <v>149</v>
      </c>
      <c r="B13">
        <v>0.125</v>
      </c>
      <c r="C13" s="91">
        <v>0.25</v>
      </c>
      <c r="D13" s="91">
        <v>1</v>
      </c>
      <c r="E13" s="27">
        <v>4</v>
      </c>
      <c r="F13" s="27" t="s">
        <v>390</v>
      </c>
      <c r="G13" s="87">
        <v>1</v>
      </c>
      <c r="H13">
        <v>1</v>
      </c>
      <c r="I13">
        <v>1</v>
      </c>
      <c r="J13">
        <v>0.25</v>
      </c>
      <c r="K13">
        <v>0.25</v>
      </c>
      <c r="L13">
        <v>0.375</v>
      </c>
      <c r="M13">
        <v>0.45</v>
      </c>
      <c r="N13">
        <v>0</v>
      </c>
      <c r="O13">
        <v>1</v>
      </c>
      <c r="P13">
        <v>1</v>
      </c>
      <c r="Q13">
        <v>1</v>
      </c>
      <c r="R13">
        <v>0.25</v>
      </c>
      <c r="S13" s="95"/>
      <c r="T13" s="27">
        <v>22.923146815599999</v>
      </c>
      <c r="U13">
        <v>308.31138699984655</v>
      </c>
      <c r="V13">
        <v>724.28482727123651</v>
      </c>
      <c r="X13" s="27" t="s">
        <v>320</v>
      </c>
      <c r="Y13" t="s">
        <v>324</v>
      </c>
      <c r="Z13" t="s">
        <v>324</v>
      </c>
      <c r="AC13" t="s">
        <v>392</v>
      </c>
    </row>
    <row r="14" spans="1:29" x14ac:dyDescent="0.35">
      <c r="A14" s="32" t="s">
        <v>98</v>
      </c>
      <c r="B14" s="91">
        <v>0.25</v>
      </c>
      <c r="C14" s="91">
        <v>1</v>
      </c>
      <c r="D14" s="91">
        <v>0.25</v>
      </c>
      <c r="E14" s="27">
        <v>38</v>
      </c>
      <c r="F14" s="27" t="s">
        <v>390</v>
      </c>
      <c r="G14" s="87">
        <v>1</v>
      </c>
      <c r="H14">
        <v>0.25</v>
      </c>
      <c r="I14">
        <v>0</v>
      </c>
      <c r="J14">
        <v>1</v>
      </c>
      <c r="K14">
        <v>0</v>
      </c>
      <c r="L14">
        <v>0.25</v>
      </c>
      <c r="M14">
        <v>0.15</v>
      </c>
      <c r="N14">
        <v>1</v>
      </c>
      <c r="O14">
        <v>1</v>
      </c>
      <c r="P14">
        <v>1</v>
      </c>
      <c r="Q14">
        <v>0</v>
      </c>
      <c r="R14">
        <v>0</v>
      </c>
      <c r="S14" s="95"/>
      <c r="T14" s="87">
        <v>1.6103770894921634</v>
      </c>
      <c r="U14">
        <v>3.3464788388761888</v>
      </c>
      <c r="V14">
        <v>1.6103770894921634</v>
      </c>
      <c r="X14" s="87" t="s">
        <v>433</v>
      </c>
      <c r="Y14" t="s">
        <v>322</v>
      </c>
      <c r="Z14" t="s">
        <v>325</v>
      </c>
      <c r="AC14" t="s">
        <v>438</v>
      </c>
    </row>
    <row r="15" spans="1:29" x14ac:dyDescent="0.35">
      <c r="A15" s="32" t="s">
        <v>150</v>
      </c>
      <c r="B15" s="91">
        <v>1</v>
      </c>
      <c r="C15">
        <v>0.125</v>
      </c>
      <c r="D15" s="91">
        <v>0.375</v>
      </c>
      <c r="E15" s="27">
        <v>58</v>
      </c>
      <c r="F15" s="27" t="s">
        <v>434</v>
      </c>
      <c r="G15" s="87">
        <v>1</v>
      </c>
      <c r="H15">
        <v>0</v>
      </c>
      <c r="I15">
        <v>0.25</v>
      </c>
      <c r="J15">
        <v>1</v>
      </c>
      <c r="K15">
        <v>0</v>
      </c>
      <c r="L15">
        <v>0.125</v>
      </c>
      <c r="M15">
        <v>0.05</v>
      </c>
      <c r="N15">
        <v>1</v>
      </c>
      <c r="O15">
        <v>0</v>
      </c>
      <c r="P15">
        <v>0.25</v>
      </c>
      <c r="Q15">
        <v>0</v>
      </c>
      <c r="R15">
        <v>0.125</v>
      </c>
      <c r="S15" s="95"/>
      <c r="T15" s="27">
        <v>64.399130090840004</v>
      </c>
      <c r="U15">
        <v>20.674100165762788</v>
      </c>
      <c r="V15">
        <v>51.798511385587943</v>
      </c>
      <c r="X15" s="27" t="s">
        <v>324</v>
      </c>
      <c r="Y15" t="s">
        <v>320</v>
      </c>
      <c r="Z15" t="s">
        <v>324</v>
      </c>
      <c r="AC15" t="s">
        <v>439</v>
      </c>
    </row>
    <row r="16" spans="1:29" x14ac:dyDescent="0.35">
      <c r="A16" s="32" t="s">
        <v>102</v>
      </c>
      <c r="B16" s="91">
        <v>0.25</v>
      </c>
      <c r="C16" s="91">
        <v>0.375</v>
      </c>
      <c r="D16" s="91">
        <v>1</v>
      </c>
      <c r="E16" s="27">
        <v>15</v>
      </c>
      <c r="F16" s="27" t="s">
        <v>434</v>
      </c>
      <c r="G16" s="87">
        <v>1</v>
      </c>
      <c r="H16">
        <v>0.25</v>
      </c>
      <c r="I16">
        <v>0</v>
      </c>
      <c r="J16">
        <v>0</v>
      </c>
      <c r="K16">
        <v>0</v>
      </c>
      <c r="L16">
        <v>0.25</v>
      </c>
      <c r="M16">
        <v>0.05</v>
      </c>
      <c r="N16">
        <v>1</v>
      </c>
      <c r="O16">
        <v>1</v>
      </c>
      <c r="P16">
        <v>1</v>
      </c>
      <c r="Q16">
        <v>0</v>
      </c>
      <c r="R16">
        <v>1</v>
      </c>
      <c r="S16" s="95"/>
      <c r="T16" s="27">
        <v>76.991052026792005</v>
      </c>
      <c r="U16">
        <v>75.410522975915569</v>
      </c>
      <c r="V16">
        <v>284.11274201370185</v>
      </c>
      <c r="X16" s="27" t="s">
        <v>322</v>
      </c>
      <c r="Y16" t="s">
        <v>324</v>
      </c>
      <c r="Z16" t="s">
        <v>324</v>
      </c>
      <c r="AC16" t="s">
        <v>436</v>
      </c>
    </row>
    <row r="17" spans="1:29" x14ac:dyDescent="0.35">
      <c r="A17" s="32" t="s">
        <v>103</v>
      </c>
      <c r="B17" s="91">
        <v>0.25</v>
      </c>
      <c r="C17" s="91">
        <v>0.375</v>
      </c>
      <c r="D17" s="91">
        <v>1</v>
      </c>
      <c r="E17" s="27">
        <v>31</v>
      </c>
      <c r="F17" s="27" t="s">
        <v>434</v>
      </c>
      <c r="G17" s="87">
        <v>1</v>
      </c>
      <c r="H17">
        <v>0.25</v>
      </c>
      <c r="I17">
        <v>0.25</v>
      </c>
      <c r="J17">
        <v>0</v>
      </c>
      <c r="K17">
        <v>0</v>
      </c>
      <c r="L17">
        <v>0.375</v>
      </c>
      <c r="M17">
        <v>0.1</v>
      </c>
      <c r="N17">
        <v>1</v>
      </c>
      <c r="O17">
        <v>0</v>
      </c>
      <c r="P17">
        <v>0</v>
      </c>
      <c r="Q17">
        <v>0</v>
      </c>
      <c r="R17">
        <v>0</v>
      </c>
      <c r="S17" s="95"/>
      <c r="T17" s="27">
        <v>18.678859654735636</v>
      </c>
      <c r="U17">
        <v>114.57317428039519</v>
      </c>
      <c r="V17">
        <v>134.88264634977881</v>
      </c>
      <c r="X17" s="27" t="s">
        <v>324</v>
      </c>
      <c r="Y17" t="s">
        <v>324</v>
      </c>
      <c r="Z17" t="s">
        <v>324</v>
      </c>
      <c r="AB17" t="s">
        <v>350</v>
      </c>
      <c r="AC17" t="s">
        <v>351</v>
      </c>
    </row>
    <row r="18" spans="1:29" x14ac:dyDescent="0.35">
      <c r="A18" s="32" t="s">
        <v>151</v>
      </c>
      <c r="B18" s="91">
        <v>1</v>
      </c>
      <c r="C18" s="91">
        <v>0.375</v>
      </c>
      <c r="D18" s="91">
        <v>0.25</v>
      </c>
      <c r="E18" s="27">
        <v>31</v>
      </c>
      <c r="F18" s="27" t="s">
        <v>434</v>
      </c>
      <c r="G18" s="87">
        <v>1</v>
      </c>
      <c r="H18">
        <v>0.25</v>
      </c>
      <c r="I18">
        <v>0</v>
      </c>
      <c r="J18">
        <v>0.25</v>
      </c>
      <c r="K18">
        <v>0.25</v>
      </c>
      <c r="L18">
        <v>0.25</v>
      </c>
      <c r="M18">
        <v>0.05</v>
      </c>
      <c r="N18">
        <v>1</v>
      </c>
      <c r="O18">
        <v>1</v>
      </c>
      <c r="P18">
        <v>1</v>
      </c>
      <c r="Q18">
        <v>1</v>
      </c>
      <c r="R18">
        <v>1</v>
      </c>
      <c r="S18" s="95"/>
      <c r="T18" s="27">
        <v>453.56440883733342</v>
      </c>
      <c r="U18">
        <v>319.21191777122402</v>
      </c>
      <c r="V18">
        <v>322.31358697277443</v>
      </c>
      <c r="X18" s="27" t="s">
        <v>324</v>
      </c>
      <c r="Y18" t="s">
        <v>322</v>
      </c>
      <c r="Z18" t="s">
        <v>322</v>
      </c>
      <c r="AC18" t="s">
        <v>436</v>
      </c>
    </row>
    <row r="19" spans="1:29" x14ac:dyDescent="0.35">
      <c r="A19" s="32" t="s">
        <v>152</v>
      </c>
      <c r="B19">
        <v>0.125</v>
      </c>
      <c r="C19" s="91">
        <v>0.25</v>
      </c>
      <c r="D19" s="91">
        <v>1</v>
      </c>
      <c r="E19" s="27">
        <v>4</v>
      </c>
      <c r="F19" s="27" t="s">
        <v>390</v>
      </c>
      <c r="G19" s="87">
        <v>1</v>
      </c>
      <c r="H19">
        <v>1</v>
      </c>
      <c r="I19">
        <v>1</v>
      </c>
      <c r="J19">
        <v>0</v>
      </c>
      <c r="K19">
        <v>0</v>
      </c>
      <c r="L19">
        <v>0.25</v>
      </c>
      <c r="M19">
        <v>1</v>
      </c>
      <c r="N19">
        <v>1</v>
      </c>
      <c r="O19">
        <v>1</v>
      </c>
      <c r="P19">
        <v>1</v>
      </c>
      <c r="Q19">
        <v>0</v>
      </c>
      <c r="R19">
        <v>0.25</v>
      </c>
      <c r="S19" s="95"/>
      <c r="T19" s="27">
        <v>42.206465416999997</v>
      </c>
      <c r="U19">
        <v>30.710419865105472</v>
      </c>
      <c r="V19">
        <v>218.12845196522369</v>
      </c>
      <c r="X19" s="27" t="s">
        <v>322</v>
      </c>
      <c r="Y19" t="s">
        <v>324</v>
      </c>
      <c r="Z19" t="s">
        <v>324</v>
      </c>
      <c r="AC19" t="s">
        <v>396</v>
      </c>
    </row>
    <row r="20" spans="1:29" x14ac:dyDescent="0.35">
      <c r="A20" s="32" t="s">
        <v>54</v>
      </c>
      <c r="B20">
        <v>0.125</v>
      </c>
      <c r="C20" s="91">
        <v>0.375</v>
      </c>
      <c r="D20" s="91">
        <v>1</v>
      </c>
      <c r="E20" s="27">
        <v>41</v>
      </c>
      <c r="F20" s="27" t="s">
        <v>390</v>
      </c>
      <c r="G20" s="87">
        <v>1</v>
      </c>
      <c r="H20">
        <v>0.25</v>
      </c>
      <c r="I20">
        <v>0.25</v>
      </c>
      <c r="J20">
        <v>0.25</v>
      </c>
      <c r="K20">
        <v>0</v>
      </c>
      <c r="L20">
        <v>0.125</v>
      </c>
      <c r="M20">
        <v>1</v>
      </c>
      <c r="N20">
        <v>1</v>
      </c>
      <c r="O20">
        <v>0</v>
      </c>
      <c r="P20">
        <v>1</v>
      </c>
      <c r="Q20">
        <v>0</v>
      </c>
      <c r="R20">
        <v>0</v>
      </c>
      <c r="S20" s="95"/>
      <c r="T20" s="27">
        <v>0</v>
      </c>
      <c r="U20">
        <v>15.806081469222892</v>
      </c>
      <c r="V20">
        <v>40.490847211263315</v>
      </c>
      <c r="X20" s="27" t="s">
        <v>320</v>
      </c>
      <c r="Y20" t="s">
        <v>322</v>
      </c>
      <c r="Z20" t="s">
        <v>322</v>
      </c>
      <c r="AB20" t="s">
        <v>283</v>
      </c>
      <c r="AC20" t="s">
        <v>440</v>
      </c>
    </row>
    <row r="21" spans="1:29" x14ac:dyDescent="0.35">
      <c r="A21" s="32" t="s">
        <v>57</v>
      </c>
      <c r="B21" s="91">
        <v>0.375</v>
      </c>
      <c r="C21" s="91">
        <v>1</v>
      </c>
      <c r="D21" s="91">
        <v>1</v>
      </c>
      <c r="E21" s="27">
        <v>18</v>
      </c>
      <c r="F21" s="27" t="s">
        <v>390</v>
      </c>
      <c r="G21" s="87">
        <v>1</v>
      </c>
      <c r="H21">
        <v>0</v>
      </c>
      <c r="I21">
        <v>0</v>
      </c>
      <c r="J21">
        <v>0</v>
      </c>
      <c r="K21">
        <v>0.25</v>
      </c>
      <c r="L21">
        <v>0.375</v>
      </c>
      <c r="M21">
        <v>1</v>
      </c>
      <c r="N21">
        <v>1</v>
      </c>
      <c r="O21">
        <v>1</v>
      </c>
      <c r="P21">
        <v>0.25</v>
      </c>
      <c r="Q21">
        <v>0</v>
      </c>
      <c r="R21">
        <v>1</v>
      </c>
      <c r="S21" s="95"/>
      <c r="T21" s="27">
        <v>34.285714280000001</v>
      </c>
      <c r="U21">
        <v>37.661666368053268</v>
      </c>
      <c r="V21">
        <v>47.043463286782846</v>
      </c>
      <c r="X21" s="27" t="s">
        <v>324</v>
      </c>
      <c r="Y21" t="s">
        <v>324</v>
      </c>
      <c r="Z21" t="s">
        <v>324</v>
      </c>
      <c r="AB21" t="s">
        <v>354</v>
      </c>
      <c r="AC21" t="s">
        <v>441</v>
      </c>
    </row>
    <row r="22" spans="1:29" x14ac:dyDescent="0.35">
      <c r="A22" s="32" t="s">
        <v>153</v>
      </c>
      <c r="B22" s="91">
        <v>1</v>
      </c>
      <c r="C22" s="91">
        <v>1</v>
      </c>
      <c r="D22" s="91">
        <v>0.25</v>
      </c>
      <c r="E22" s="27">
        <v>29</v>
      </c>
      <c r="F22" s="27" t="s">
        <v>390</v>
      </c>
      <c r="G22" s="87">
        <v>1</v>
      </c>
      <c r="H22">
        <v>1</v>
      </c>
      <c r="I22">
        <v>0</v>
      </c>
      <c r="J22">
        <v>0</v>
      </c>
      <c r="K22">
        <v>0.25</v>
      </c>
      <c r="L22">
        <v>0.375</v>
      </c>
      <c r="M22">
        <v>1</v>
      </c>
      <c r="N22">
        <v>0</v>
      </c>
      <c r="O22">
        <v>1</v>
      </c>
      <c r="P22">
        <v>1</v>
      </c>
      <c r="Q22">
        <v>1</v>
      </c>
      <c r="R22">
        <v>0</v>
      </c>
      <c r="S22" s="95"/>
      <c r="T22" s="87">
        <v>84.196535219699243</v>
      </c>
      <c r="U22">
        <v>168.39307043939849</v>
      </c>
      <c r="V22">
        <v>237.45431717770532</v>
      </c>
      <c r="X22" s="87" t="s">
        <v>453</v>
      </c>
      <c r="Y22" t="s">
        <v>322</v>
      </c>
      <c r="Z22" t="s">
        <v>322</v>
      </c>
      <c r="AC22" t="s">
        <v>399</v>
      </c>
    </row>
    <row r="23" spans="1:29" x14ac:dyDescent="0.35">
      <c r="A23" s="32" t="s">
        <v>104</v>
      </c>
      <c r="B23" s="91">
        <v>0.25</v>
      </c>
      <c r="C23" s="91">
        <v>1</v>
      </c>
      <c r="D23" s="91">
        <v>0.25</v>
      </c>
      <c r="E23" s="27">
        <v>33</v>
      </c>
      <c r="F23" s="27" t="s">
        <v>434</v>
      </c>
      <c r="G23" s="87">
        <v>1</v>
      </c>
      <c r="H23">
        <v>0.25</v>
      </c>
      <c r="I23">
        <v>0</v>
      </c>
      <c r="J23">
        <v>0.25</v>
      </c>
      <c r="K23">
        <v>0.25</v>
      </c>
      <c r="L23">
        <v>0.375</v>
      </c>
      <c r="M23">
        <v>0.25</v>
      </c>
      <c r="N23">
        <v>1</v>
      </c>
      <c r="O23">
        <v>1</v>
      </c>
      <c r="P23">
        <v>1</v>
      </c>
      <c r="Q23">
        <v>0</v>
      </c>
      <c r="R23">
        <v>0.25</v>
      </c>
      <c r="S23" s="95"/>
      <c r="T23" s="27">
        <v>36.311628433542197</v>
      </c>
      <c r="U23">
        <v>34.16678983516595</v>
      </c>
      <c r="V23">
        <v>25.677073203019972</v>
      </c>
      <c r="X23" s="27" t="s">
        <v>324</v>
      </c>
      <c r="Y23" t="s">
        <v>324</v>
      </c>
      <c r="Z23" t="s">
        <v>324</v>
      </c>
      <c r="AB23" t="s">
        <v>287</v>
      </c>
      <c r="AC23" t="s">
        <v>270</v>
      </c>
    </row>
    <row r="24" spans="1:29" x14ac:dyDescent="0.35">
      <c r="A24" s="32" t="s">
        <v>62</v>
      </c>
      <c r="B24">
        <v>0.125</v>
      </c>
      <c r="C24" s="91">
        <v>0.25</v>
      </c>
      <c r="D24" s="91">
        <v>1</v>
      </c>
      <c r="E24" s="27">
        <v>25</v>
      </c>
      <c r="F24" s="27" t="s">
        <v>434</v>
      </c>
      <c r="G24" s="87">
        <v>1</v>
      </c>
      <c r="H24">
        <v>1</v>
      </c>
      <c r="I24">
        <v>1</v>
      </c>
      <c r="J24">
        <v>0</v>
      </c>
      <c r="K24">
        <v>0</v>
      </c>
      <c r="L24">
        <v>0.125</v>
      </c>
      <c r="M24">
        <v>0.1</v>
      </c>
      <c r="N24">
        <v>1</v>
      </c>
      <c r="O24">
        <v>0</v>
      </c>
      <c r="P24">
        <v>1</v>
      </c>
      <c r="Q24">
        <v>0</v>
      </c>
      <c r="R24">
        <v>0</v>
      </c>
      <c r="S24" s="95"/>
      <c r="T24" s="27">
        <v>25.663684008930666</v>
      </c>
      <c r="U24">
        <v>510.26154020110505</v>
      </c>
      <c r="V24">
        <v>2481.1034845317181</v>
      </c>
      <c r="X24" s="27" t="s">
        <v>322</v>
      </c>
      <c r="Y24" t="s">
        <v>322</v>
      </c>
      <c r="Z24" t="s">
        <v>322</v>
      </c>
      <c r="AC24" t="s">
        <v>442</v>
      </c>
    </row>
    <row r="25" spans="1:29" x14ac:dyDescent="0.35">
      <c r="A25" s="32" t="s">
        <v>63</v>
      </c>
      <c r="B25" s="91">
        <v>0.375</v>
      </c>
      <c r="C25" s="91">
        <v>0.25</v>
      </c>
      <c r="D25" s="91">
        <v>1</v>
      </c>
      <c r="E25" s="27">
        <v>3</v>
      </c>
      <c r="F25" s="27" t="s">
        <v>434</v>
      </c>
      <c r="G25" s="87">
        <v>1</v>
      </c>
      <c r="H25">
        <v>1</v>
      </c>
      <c r="I25">
        <v>0</v>
      </c>
      <c r="J25">
        <v>0</v>
      </c>
      <c r="K25">
        <v>0</v>
      </c>
      <c r="L25">
        <v>0.125</v>
      </c>
      <c r="M25">
        <v>0.05</v>
      </c>
      <c r="N25">
        <v>1</v>
      </c>
      <c r="O25">
        <v>0</v>
      </c>
      <c r="P25">
        <v>0.25</v>
      </c>
      <c r="Q25">
        <v>0.25</v>
      </c>
      <c r="R25">
        <v>0.25</v>
      </c>
      <c r="S25" s="95"/>
      <c r="T25">
        <v>4579.8857555870591</v>
      </c>
      <c r="U25">
        <v>5135.881076448255</v>
      </c>
      <c r="V25">
        <v>6002.0074734468353</v>
      </c>
      <c r="X25" t="s">
        <v>324</v>
      </c>
      <c r="Y25" t="s">
        <v>324</v>
      </c>
      <c r="Z25" t="s">
        <v>324</v>
      </c>
      <c r="AC25" t="s">
        <v>436</v>
      </c>
    </row>
    <row r="26" spans="1:29" x14ac:dyDescent="0.35">
      <c r="A26" s="32" t="s">
        <v>64</v>
      </c>
      <c r="B26" s="91">
        <v>1</v>
      </c>
      <c r="C26" s="91">
        <v>0.375</v>
      </c>
      <c r="D26">
        <v>0.125</v>
      </c>
      <c r="E26" s="27">
        <v>3</v>
      </c>
      <c r="F26" s="27" t="s">
        <v>434</v>
      </c>
      <c r="G26" s="87">
        <v>1</v>
      </c>
      <c r="H26">
        <v>0</v>
      </c>
      <c r="I26">
        <v>0</v>
      </c>
      <c r="J26">
        <v>0</v>
      </c>
      <c r="K26">
        <v>0.25</v>
      </c>
      <c r="L26">
        <v>0.25</v>
      </c>
      <c r="M26">
        <v>0.25</v>
      </c>
      <c r="N26">
        <v>1</v>
      </c>
      <c r="O26">
        <v>0</v>
      </c>
      <c r="P26">
        <v>1</v>
      </c>
      <c r="Q26">
        <v>0</v>
      </c>
      <c r="R26">
        <v>0.25</v>
      </c>
      <c r="S26" s="95"/>
      <c r="T26">
        <v>556.04648686016446</v>
      </c>
      <c r="U26">
        <v>510.60452402380281</v>
      </c>
      <c r="V26">
        <v>654.2780419600831</v>
      </c>
      <c r="X26" t="s">
        <v>322</v>
      </c>
      <c r="Y26" t="s">
        <v>324</v>
      </c>
      <c r="Z26" t="s">
        <v>322</v>
      </c>
      <c r="AB26" t="s">
        <v>291</v>
      </c>
      <c r="AC26" t="s">
        <v>436</v>
      </c>
    </row>
    <row r="27" spans="1:29" x14ac:dyDescent="0.35">
      <c r="E27" s="27"/>
      <c r="F27" s="27"/>
      <c r="S27" s="4"/>
    </row>
    <row r="28" spans="1:29" x14ac:dyDescent="0.35">
      <c r="A28" t="s">
        <v>293</v>
      </c>
      <c r="B28">
        <v>14</v>
      </c>
      <c r="C28">
        <v>16</v>
      </c>
      <c r="D28">
        <v>17</v>
      </c>
      <c r="E28" s="27"/>
      <c r="F28" s="27"/>
      <c r="G28" s="87">
        <v>18</v>
      </c>
      <c r="H28">
        <v>13</v>
      </c>
      <c r="I28">
        <v>8</v>
      </c>
      <c r="J28">
        <v>7</v>
      </c>
      <c r="K28">
        <v>8</v>
      </c>
      <c r="L28">
        <v>18</v>
      </c>
      <c r="M28">
        <v>18</v>
      </c>
      <c r="N28">
        <v>15</v>
      </c>
      <c r="O28">
        <v>11</v>
      </c>
      <c r="P28">
        <v>16</v>
      </c>
      <c r="Q28">
        <v>4</v>
      </c>
      <c r="R28">
        <v>13</v>
      </c>
      <c r="S28" s="4"/>
    </row>
    <row r="29" spans="1:29" x14ac:dyDescent="0.35">
      <c r="E29" s="27"/>
      <c r="F29" s="27"/>
      <c r="H29" s="61"/>
    </row>
    <row r="30" spans="1:29" x14ac:dyDescent="0.35">
      <c r="A30" t="s">
        <v>157</v>
      </c>
      <c r="E30" s="27"/>
      <c r="F30" s="27"/>
      <c r="G30" s="87"/>
      <c r="H30" s="61"/>
    </row>
    <row r="31" spans="1:29" x14ac:dyDescent="0.35">
      <c r="A31" t="s">
        <v>158</v>
      </c>
      <c r="E31" s="27"/>
      <c r="F31" s="27"/>
      <c r="G31" s="87"/>
      <c r="H31" s="61"/>
    </row>
    <row r="32" spans="1:29" x14ac:dyDescent="0.35">
      <c r="A32" s="32" t="s">
        <v>73</v>
      </c>
    </row>
    <row r="33" spans="1:29" x14ac:dyDescent="0.35">
      <c r="A33" s="32" t="s">
        <v>138</v>
      </c>
    </row>
    <row r="34" spans="1:29" x14ac:dyDescent="0.35">
      <c r="A34" s="32" t="s">
        <v>159</v>
      </c>
    </row>
    <row r="35" spans="1:29" x14ac:dyDescent="0.35">
      <c r="A35" s="32" t="s">
        <v>80</v>
      </c>
    </row>
    <row r="36" spans="1:29" x14ac:dyDescent="0.35">
      <c r="A36" s="32" t="s">
        <v>79</v>
      </c>
    </row>
    <row r="37" spans="1:29" x14ac:dyDescent="0.35">
      <c r="A37" t="s">
        <v>160</v>
      </c>
    </row>
    <row r="38" spans="1:29" x14ac:dyDescent="0.35">
      <c r="A38" t="s">
        <v>161</v>
      </c>
    </row>
    <row r="39" spans="1:29" x14ac:dyDescent="0.35">
      <c r="A39" s="33" t="s">
        <v>82</v>
      </c>
    </row>
    <row r="41" spans="1:29" x14ac:dyDescent="0.35">
      <c r="A41" t="s">
        <v>295</v>
      </c>
    </row>
    <row r="42" spans="1:29" x14ac:dyDescent="0.35">
      <c r="A42" s="32" t="s">
        <v>154</v>
      </c>
      <c r="B42" s="90">
        <v>0</v>
      </c>
      <c r="C42" s="90">
        <v>0</v>
      </c>
      <c r="D42" s="90">
        <v>0</v>
      </c>
      <c r="E42" s="89" t="s">
        <v>296</v>
      </c>
      <c r="F42" s="107" t="s">
        <v>390</v>
      </c>
      <c r="G42" s="87">
        <v>0</v>
      </c>
      <c r="H42">
        <v>0</v>
      </c>
      <c r="I42">
        <v>0</v>
      </c>
      <c r="J42">
        <v>1</v>
      </c>
      <c r="K42">
        <v>1</v>
      </c>
      <c r="L42">
        <v>0.375</v>
      </c>
      <c r="M42">
        <v>1</v>
      </c>
      <c r="N42">
        <v>1</v>
      </c>
      <c r="O42">
        <v>1</v>
      </c>
      <c r="P42">
        <v>0</v>
      </c>
      <c r="Q42">
        <v>0</v>
      </c>
      <c r="R42">
        <v>0</v>
      </c>
      <c r="S42" s="95"/>
      <c r="T42" s="106">
        <v>2.9000000000000001E-2</v>
      </c>
      <c r="U42" s="106">
        <v>2.9000000000000001E-2</v>
      </c>
      <c r="V42" s="106">
        <v>2.9000000000000001E-2</v>
      </c>
      <c r="W42" s="91"/>
      <c r="X42" s="106" t="s">
        <v>427</v>
      </c>
      <c r="Y42" s="106" t="s">
        <v>427</v>
      </c>
      <c r="Z42" s="106" t="s">
        <v>427</v>
      </c>
      <c r="AB42" t="s">
        <v>443</v>
      </c>
      <c r="AC42" t="s">
        <v>406</v>
      </c>
    </row>
    <row r="43" spans="1:29" x14ac:dyDescent="0.35">
      <c r="A43" s="32" t="s">
        <v>133</v>
      </c>
      <c r="B43" s="91">
        <v>0.375</v>
      </c>
      <c r="C43" s="91">
        <v>0.25</v>
      </c>
      <c r="D43" s="91">
        <v>1</v>
      </c>
      <c r="E43" s="27">
        <v>32</v>
      </c>
      <c r="F43" s="27" t="s">
        <v>434</v>
      </c>
      <c r="G43" s="87">
        <v>0</v>
      </c>
      <c r="H43" s="90">
        <v>0.25</v>
      </c>
      <c r="I43" s="90">
        <v>0.25</v>
      </c>
      <c r="J43" s="90">
        <v>0</v>
      </c>
      <c r="K43" s="90">
        <v>0</v>
      </c>
      <c r="L43" s="90">
        <v>0.125</v>
      </c>
      <c r="M43" s="90">
        <v>0.05</v>
      </c>
      <c r="N43" s="90">
        <v>1</v>
      </c>
      <c r="O43">
        <v>0</v>
      </c>
      <c r="P43">
        <v>1</v>
      </c>
      <c r="Q43">
        <v>0</v>
      </c>
      <c r="R43">
        <v>0.125</v>
      </c>
      <c r="S43" s="95"/>
      <c r="T43" s="91">
        <v>18.234722848450737</v>
      </c>
      <c r="U43" s="91">
        <v>649.63805519364371</v>
      </c>
      <c r="V43" s="91">
        <v>1910.2130583151984</v>
      </c>
      <c r="W43" s="91"/>
      <c r="X43" s="91" t="s">
        <v>322</v>
      </c>
      <c r="Y43" s="91" t="s">
        <v>324</v>
      </c>
      <c r="Z43" s="91" t="s">
        <v>324</v>
      </c>
      <c r="AC43" t="s">
        <v>444</v>
      </c>
    </row>
    <row r="44" spans="1:29" x14ac:dyDescent="0.35">
      <c r="A44" s="32" t="s">
        <v>155</v>
      </c>
      <c r="B44">
        <v>0.125</v>
      </c>
      <c r="C44">
        <v>0.125</v>
      </c>
      <c r="D44" s="91">
        <v>1</v>
      </c>
      <c r="E44" s="107">
        <v>61</v>
      </c>
      <c r="F44" s="107" t="s">
        <v>434</v>
      </c>
      <c r="G44" s="87">
        <v>0</v>
      </c>
      <c r="H44">
        <v>0</v>
      </c>
      <c r="I44">
        <v>0.25</v>
      </c>
      <c r="J44">
        <v>1</v>
      </c>
      <c r="K44">
        <v>0</v>
      </c>
      <c r="L44">
        <v>0.125</v>
      </c>
      <c r="M44">
        <v>0.3</v>
      </c>
      <c r="N44">
        <v>0</v>
      </c>
      <c r="O44">
        <v>0</v>
      </c>
      <c r="P44">
        <v>0.25</v>
      </c>
      <c r="Q44">
        <v>0</v>
      </c>
      <c r="R44">
        <v>0.25</v>
      </c>
      <c r="S44" s="95"/>
      <c r="T44" s="91">
        <v>13.693408551187664</v>
      </c>
      <c r="U44" s="91">
        <v>2.9757582028181706</v>
      </c>
      <c r="V44" s="91">
        <v>10.439267236334032</v>
      </c>
      <c r="W44" s="91"/>
      <c r="X44" s="91" t="s">
        <v>320</v>
      </c>
      <c r="Y44" s="91" t="s">
        <v>322</v>
      </c>
      <c r="Z44" s="91" t="s">
        <v>323</v>
      </c>
      <c r="AB44" t="s">
        <v>445</v>
      </c>
      <c r="AC44" t="s">
        <v>446</v>
      </c>
    </row>
    <row r="45" spans="1:29" x14ac:dyDescent="0.35">
      <c r="A45" s="32" t="s">
        <v>156</v>
      </c>
      <c r="B45" s="91">
        <v>0.25</v>
      </c>
      <c r="C45" s="91">
        <v>1</v>
      </c>
      <c r="D45" s="91">
        <v>0.25</v>
      </c>
      <c r="E45" s="27">
        <v>57</v>
      </c>
      <c r="F45" s="27" t="s">
        <v>434</v>
      </c>
      <c r="G45" s="87">
        <v>0</v>
      </c>
      <c r="H45" s="90">
        <v>0</v>
      </c>
      <c r="I45" s="90">
        <v>0</v>
      </c>
      <c r="J45" s="90">
        <v>0.25</v>
      </c>
      <c r="K45" s="90">
        <v>0</v>
      </c>
      <c r="L45" s="90">
        <v>0.125</v>
      </c>
      <c r="M45" s="90">
        <v>0.05</v>
      </c>
      <c r="N45" s="90">
        <v>1</v>
      </c>
      <c r="O45">
        <v>0</v>
      </c>
      <c r="P45">
        <v>0</v>
      </c>
      <c r="Q45">
        <v>0</v>
      </c>
      <c r="R45">
        <v>0.125</v>
      </c>
      <c r="S45" s="95"/>
      <c r="T45" s="106">
        <v>5.8502076107823626</v>
      </c>
      <c r="U45" s="106">
        <v>5.8502076107823626</v>
      </c>
      <c r="V45" s="91">
        <v>11.700415221564725</v>
      </c>
      <c r="W45" s="91"/>
      <c r="X45" s="106" t="s">
        <v>454</v>
      </c>
      <c r="Y45" s="106" t="s">
        <v>454</v>
      </c>
      <c r="Z45" s="91" t="s">
        <v>324</v>
      </c>
      <c r="AC45" t="s">
        <v>447</v>
      </c>
    </row>
    <row r="46" spans="1:29" x14ac:dyDescent="0.35">
      <c r="A46" s="32" t="s">
        <v>67</v>
      </c>
      <c r="B46">
        <v>0.125</v>
      </c>
      <c r="C46">
        <v>0.125</v>
      </c>
      <c r="D46" s="91">
        <v>1</v>
      </c>
      <c r="E46" s="27">
        <v>37</v>
      </c>
      <c r="F46" s="27" t="s">
        <v>390</v>
      </c>
      <c r="G46" s="87">
        <v>0</v>
      </c>
      <c r="H46" s="90">
        <v>0.25</v>
      </c>
      <c r="I46" s="90">
        <v>0.25</v>
      </c>
      <c r="J46" s="90">
        <v>0</v>
      </c>
      <c r="K46" s="90">
        <v>0.25</v>
      </c>
      <c r="L46" s="90">
        <v>0.25</v>
      </c>
      <c r="M46" s="90">
        <v>0.25</v>
      </c>
      <c r="N46" s="90">
        <v>0</v>
      </c>
      <c r="O46">
        <v>1</v>
      </c>
      <c r="P46">
        <v>1</v>
      </c>
      <c r="Q46">
        <v>0</v>
      </c>
      <c r="R46">
        <v>0.25</v>
      </c>
      <c r="S46" s="95"/>
      <c r="T46" s="91">
        <v>0</v>
      </c>
      <c r="U46" s="91">
        <v>9.9873534126470598E-2</v>
      </c>
      <c r="V46" s="91">
        <v>7.5312127814221768</v>
      </c>
      <c r="W46" s="91"/>
      <c r="X46" s="91" t="s">
        <v>320</v>
      </c>
      <c r="Y46" s="91" t="s">
        <v>320</v>
      </c>
      <c r="Z46" s="91" t="s">
        <v>324</v>
      </c>
      <c r="AB46" t="s">
        <v>287</v>
      </c>
      <c r="AC46" t="s">
        <v>448</v>
      </c>
    </row>
    <row r="49" spans="1:7" x14ac:dyDescent="0.35">
      <c r="A49" t="s">
        <v>162</v>
      </c>
      <c r="E49" s="27"/>
      <c r="F49" s="27"/>
    </row>
    <row r="50" spans="1:7" x14ac:dyDescent="0.35">
      <c r="A50" t="s">
        <v>83</v>
      </c>
      <c r="E50" s="27"/>
      <c r="F50" s="27"/>
    </row>
    <row r="51" spans="1:7" x14ac:dyDescent="0.35">
      <c r="A51" t="s">
        <v>142</v>
      </c>
    </row>
    <row r="52" spans="1:7" x14ac:dyDescent="0.35">
      <c r="A52" t="s">
        <v>85</v>
      </c>
    </row>
    <row r="53" spans="1:7" x14ac:dyDescent="0.35">
      <c r="A53" t="s">
        <v>86</v>
      </c>
    </row>
    <row r="54" spans="1:7" x14ac:dyDescent="0.35">
      <c r="A54" t="s">
        <v>87</v>
      </c>
    </row>
    <row r="56" spans="1:7" x14ac:dyDescent="0.35">
      <c r="A56" t="s">
        <v>449</v>
      </c>
    </row>
    <row r="57" spans="1:7" x14ac:dyDescent="0.35">
      <c r="G57" s="87"/>
    </row>
    <row r="58" spans="1:7" x14ac:dyDescent="0.35">
      <c r="A58" t="s">
        <v>303</v>
      </c>
    </row>
    <row r="59" spans="1:7" x14ac:dyDescent="0.35">
      <c r="A59" t="s">
        <v>364</v>
      </c>
    </row>
    <row r="60" spans="1:7" x14ac:dyDescent="0.35">
      <c r="A60" t="s">
        <v>304</v>
      </c>
    </row>
    <row r="61" spans="1:7" x14ac:dyDescent="0.35">
      <c r="A61" t="s">
        <v>306</v>
      </c>
    </row>
    <row r="62" spans="1:7" x14ac:dyDescent="0.35">
      <c r="A62" t="s">
        <v>416</v>
      </c>
    </row>
    <row r="63" spans="1:7" x14ac:dyDescent="0.35">
      <c r="A63" t="s">
        <v>307</v>
      </c>
    </row>
    <row r="64" spans="1:7" x14ac:dyDescent="0.35">
      <c r="A64" t="s">
        <v>367</v>
      </c>
    </row>
    <row r="65" spans="1:1" x14ac:dyDescent="0.35">
      <c r="A65" t="s">
        <v>450</v>
      </c>
    </row>
    <row r="66" spans="1:1" x14ac:dyDescent="0.35">
      <c r="A66" t="s">
        <v>369</v>
      </c>
    </row>
    <row r="67" spans="1:1" x14ac:dyDescent="0.35">
      <c r="A67" t="s">
        <v>309</v>
      </c>
    </row>
    <row r="68" spans="1:1" x14ac:dyDescent="0.35">
      <c r="A68" t="s">
        <v>310</v>
      </c>
    </row>
    <row r="69" spans="1:1" x14ac:dyDescent="0.35">
      <c r="A69" t="s">
        <v>311</v>
      </c>
    </row>
    <row r="70" spans="1:1" x14ac:dyDescent="0.35">
      <c r="A70" t="s">
        <v>312</v>
      </c>
    </row>
    <row r="71" spans="1:1" x14ac:dyDescent="0.35">
      <c r="A71" t="s">
        <v>313</v>
      </c>
    </row>
    <row r="72" spans="1:1" x14ac:dyDescent="0.35">
      <c r="A72" t="s">
        <v>419</v>
      </c>
    </row>
    <row r="73" spans="1:1" x14ac:dyDescent="0.35">
      <c r="A73" t="s">
        <v>314</v>
      </c>
    </row>
    <row r="74" spans="1:1" x14ac:dyDescent="0.35">
      <c r="A74" s="86" t="s">
        <v>541</v>
      </c>
    </row>
    <row r="75" spans="1:1" x14ac:dyDescent="0.35">
      <c r="A75" s="86" t="s">
        <v>542</v>
      </c>
    </row>
    <row r="76" spans="1:1" x14ac:dyDescent="0.35">
      <c r="A76" t="s">
        <v>451</v>
      </c>
    </row>
    <row r="77" spans="1:1" x14ac:dyDescent="0.35">
      <c r="A77" t="s">
        <v>371</v>
      </c>
    </row>
  </sheetData>
  <mergeCells count="19">
    <mergeCell ref="Q4:Q7"/>
    <mergeCell ref="R4:R7"/>
    <mergeCell ref="AB4:AB7"/>
    <mergeCell ref="AC4:AC7"/>
    <mergeCell ref="K4:K7"/>
    <mergeCell ref="L4:L7"/>
    <mergeCell ref="M4:M7"/>
    <mergeCell ref="N4:N7"/>
    <mergeCell ref="O4:O7"/>
    <mergeCell ref="P4:P7"/>
    <mergeCell ref="T4:V4"/>
    <mergeCell ref="X4:Z4"/>
    <mergeCell ref="J4:J7"/>
    <mergeCell ref="E4:E7"/>
    <mergeCell ref="F4:F7"/>
    <mergeCell ref="B4:D4"/>
    <mergeCell ref="G4:G7"/>
    <mergeCell ref="H4:H7"/>
    <mergeCell ref="I4:I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65"/>
  <sheetViews>
    <sheetView workbookViewId="0">
      <pane xSplit="3" ySplit="8" topLeftCell="D9" activePane="bottomRight" state="frozen"/>
      <selection pane="topRight" activeCell="D1" sqref="D1"/>
      <selection pane="bottomLeft" activeCell="A9" sqref="A9"/>
      <selection pane="bottomRight" activeCell="F32" sqref="F32:Q38"/>
    </sheetView>
  </sheetViews>
  <sheetFormatPr defaultRowHeight="14.5" x14ac:dyDescent="0.35"/>
  <cols>
    <col min="1" max="1" width="22" customWidth="1"/>
    <col min="4" max="4" width="12.1796875" customWidth="1"/>
    <col min="5" max="5" width="9.7265625" customWidth="1"/>
    <col min="6" max="17" width="8.7265625" customWidth="1"/>
    <col min="18" max="18" width="9.1796875"/>
    <col min="19" max="19" width="10.453125" customWidth="1"/>
    <col min="21" max="21" width="12.7265625" customWidth="1"/>
  </cols>
  <sheetData>
    <row r="1" spans="1:24" x14ac:dyDescent="0.35">
      <c r="A1" s="32" t="s">
        <v>247</v>
      </c>
      <c r="B1" s="32"/>
      <c r="C1" s="32"/>
      <c r="D1" s="32"/>
      <c r="E1" s="32"/>
      <c r="F1" s="104"/>
      <c r="G1" s="32"/>
      <c r="H1" s="32"/>
      <c r="I1" s="32"/>
      <c r="J1" s="32"/>
      <c r="K1" s="32"/>
      <c r="L1" s="32"/>
      <c r="M1" s="32"/>
      <c r="N1" s="32"/>
      <c r="O1" s="32"/>
      <c r="P1" s="32"/>
      <c r="Q1" s="32"/>
      <c r="W1" s="32"/>
      <c r="X1" s="32"/>
    </row>
    <row r="2" spans="1:24" ht="16.5" x14ac:dyDescent="0.45">
      <c r="A2" s="32" t="s">
        <v>248</v>
      </c>
      <c r="B2" s="32"/>
      <c r="C2" s="32"/>
      <c r="D2" s="32"/>
      <c r="E2" s="32"/>
      <c r="F2" s="104"/>
      <c r="G2" s="32"/>
      <c r="H2" s="32"/>
      <c r="I2" s="32"/>
      <c r="J2" s="32"/>
      <c r="K2" s="32"/>
      <c r="L2" s="32"/>
      <c r="M2" s="32"/>
      <c r="N2" s="32"/>
      <c r="O2" s="32"/>
      <c r="P2" s="32"/>
      <c r="Q2" s="32"/>
      <c r="W2" s="32"/>
      <c r="X2" s="32"/>
    </row>
    <row r="3" spans="1:24" x14ac:dyDescent="0.35">
      <c r="A3" s="32" t="s">
        <v>249</v>
      </c>
      <c r="B3" s="32"/>
      <c r="C3" s="32"/>
      <c r="D3" s="32"/>
      <c r="E3" s="32"/>
      <c r="F3" s="104"/>
      <c r="G3" s="32"/>
      <c r="H3" s="32"/>
      <c r="I3" s="32"/>
      <c r="J3" s="32"/>
      <c r="K3" s="32"/>
      <c r="L3" s="32"/>
      <c r="M3" s="32"/>
      <c r="N3" s="32"/>
      <c r="O3" s="32"/>
      <c r="P3" s="32"/>
      <c r="Q3" s="32"/>
      <c r="W3" s="32"/>
      <c r="X3" s="32"/>
    </row>
    <row r="4" spans="1:24" x14ac:dyDescent="0.35">
      <c r="A4" s="1" t="s">
        <v>455</v>
      </c>
      <c r="B4" s="167" t="s">
        <v>251</v>
      </c>
      <c r="C4" s="167"/>
      <c r="D4" s="156" t="s">
        <v>252</v>
      </c>
      <c r="E4" s="12"/>
      <c r="F4" s="172" t="s">
        <v>254</v>
      </c>
      <c r="G4" s="173" t="s">
        <v>14</v>
      </c>
      <c r="H4" s="173" t="s">
        <v>164</v>
      </c>
      <c r="I4" s="173" t="s">
        <v>17</v>
      </c>
      <c r="J4" s="173" t="s">
        <v>18</v>
      </c>
      <c r="K4" s="173" t="s">
        <v>19</v>
      </c>
      <c r="L4" s="173" t="s">
        <v>20</v>
      </c>
      <c r="M4" s="173" t="s">
        <v>21</v>
      </c>
      <c r="N4" s="173" t="s">
        <v>22</v>
      </c>
      <c r="O4" s="173" t="s">
        <v>23</v>
      </c>
      <c r="P4" s="173" t="s">
        <v>24</v>
      </c>
      <c r="Q4" s="173" t="s">
        <v>25</v>
      </c>
      <c r="R4" s="4"/>
      <c r="S4" s="156" t="s">
        <v>317</v>
      </c>
      <c r="U4" s="156" t="s">
        <v>318</v>
      </c>
      <c r="W4" s="156" t="s">
        <v>256</v>
      </c>
      <c r="X4" s="175" t="s">
        <v>257</v>
      </c>
    </row>
    <row r="5" spans="1:24" ht="45" customHeight="1" x14ac:dyDescent="0.35">
      <c r="A5" s="6" t="s">
        <v>3</v>
      </c>
      <c r="B5" s="87" t="s">
        <v>261</v>
      </c>
      <c r="C5" t="s">
        <v>261</v>
      </c>
      <c r="D5" s="156"/>
      <c r="E5" s="156" t="s">
        <v>253</v>
      </c>
      <c r="F5" s="172"/>
      <c r="G5" s="173"/>
      <c r="H5" s="173"/>
      <c r="I5" s="173"/>
      <c r="J5" s="173"/>
      <c r="K5" s="173"/>
      <c r="L5" s="173"/>
      <c r="M5" s="173"/>
      <c r="N5" s="173"/>
      <c r="O5" s="173"/>
      <c r="P5" s="173"/>
      <c r="Q5" s="173"/>
      <c r="R5" s="4"/>
      <c r="S5" s="156"/>
      <c r="U5" s="156"/>
      <c r="W5" s="156"/>
      <c r="X5" s="175"/>
    </row>
    <row r="6" spans="1:24" x14ac:dyDescent="0.35">
      <c r="B6" s="157" t="s">
        <v>456</v>
      </c>
      <c r="C6" s="167" t="s">
        <v>457</v>
      </c>
      <c r="D6" s="156"/>
      <c r="E6" s="156"/>
      <c r="F6" s="172"/>
      <c r="G6" s="173"/>
      <c r="H6" s="173"/>
      <c r="I6" s="173"/>
      <c r="J6" s="173"/>
      <c r="K6" s="173"/>
      <c r="L6" s="173"/>
      <c r="M6" s="173"/>
      <c r="N6" s="173"/>
      <c r="O6" s="173"/>
      <c r="P6" s="173"/>
      <c r="Q6" s="173"/>
      <c r="R6" s="4"/>
      <c r="S6" t="s">
        <v>261</v>
      </c>
      <c r="U6" t="s">
        <v>261</v>
      </c>
      <c r="W6" s="156"/>
      <c r="X6" s="175"/>
    </row>
    <row r="7" spans="1:24" x14ac:dyDescent="0.35">
      <c r="B7" s="157"/>
      <c r="C7" s="167"/>
      <c r="D7" s="156"/>
      <c r="E7" s="156"/>
      <c r="F7" s="172"/>
      <c r="G7" s="173"/>
      <c r="H7" s="173"/>
      <c r="I7" s="173"/>
      <c r="J7" s="173"/>
      <c r="K7" s="173"/>
      <c r="L7" s="173"/>
      <c r="M7" s="173"/>
      <c r="N7" s="173"/>
      <c r="O7" s="173"/>
      <c r="P7" s="173"/>
      <c r="Q7" s="173"/>
      <c r="R7" s="4"/>
      <c r="S7" t="s">
        <v>457</v>
      </c>
      <c r="U7" t="s">
        <v>457</v>
      </c>
      <c r="W7" s="156"/>
      <c r="X7" s="175"/>
    </row>
    <row r="8" spans="1:24" x14ac:dyDescent="0.35">
      <c r="B8" s="100" t="s">
        <v>458</v>
      </c>
      <c r="C8" s="96" t="s">
        <v>459</v>
      </c>
      <c r="D8" s="12"/>
      <c r="E8" s="12"/>
      <c r="F8" s="103"/>
      <c r="G8" s="12" t="s">
        <v>28</v>
      </c>
      <c r="H8" s="12" t="s">
        <v>166</v>
      </c>
      <c r="I8" s="12" t="s">
        <v>31</v>
      </c>
      <c r="J8" s="12" t="s">
        <v>32</v>
      </c>
      <c r="K8" s="12" t="s">
        <v>33</v>
      </c>
      <c r="L8" s="12" t="s">
        <v>34</v>
      </c>
      <c r="M8" s="12" t="s">
        <v>35</v>
      </c>
      <c r="N8" s="12" t="s">
        <v>36</v>
      </c>
      <c r="O8" s="12" t="s">
        <v>37</v>
      </c>
      <c r="P8" s="12" t="s">
        <v>38</v>
      </c>
      <c r="Q8" s="12" t="s">
        <v>39</v>
      </c>
      <c r="R8" s="56"/>
      <c r="S8" s="108" t="s">
        <v>459</v>
      </c>
      <c r="T8" s="1"/>
      <c r="U8" s="108" t="s">
        <v>459</v>
      </c>
      <c r="W8" s="12"/>
      <c r="X8" s="92"/>
    </row>
    <row r="9" spans="1:24" x14ac:dyDescent="0.35">
      <c r="A9" s="32" t="s">
        <v>96</v>
      </c>
      <c r="B9" s="87">
        <v>1</v>
      </c>
      <c r="C9" s="91">
        <v>1</v>
      </c>
      <c r="D9">
        <v>12</v>
      </c>
      <c r="E9" t="s">
        <v>460</v>
      </c>
      <c r="F9" s="87">
        <v>1</v>
      </c>
      <c r="G9">
        <v>0</v>
      </c>
      <c r="H9">
        <v>0.25</v>
      </c>
      <c r="I9">
        <v>1</v>
      </c>
      <c r="J9">
        <v>0</v>
      </c>
      <c r="K9">
        <v>0.125</v>
      </c>
      <c r="L9">
        <v>0.05</v>
      </c>
      <c r="M9">
        <v>1</v>
      </c>
      <c r="N9">
        <v>0</v>
      </c>
      <c r="O9">
        <v>0.25</v>
      </c>
      <c r="P9">
        <v>0</v>
      </c>
      <c r="Q9">
        <v>0.25</v>
      </c>
      <c r="R9" s="95"/>
      <c r="S9">
        <v>34.69914285714286</v>
      </c>
      <c r="U9" t="s">
        <v>322</v>
      </c>
      <c r="X9" t="s">
        <v>461</v>
      </c>
    </row>
    <row r="10" spans="1:24" x14ac:dyDescent="0.35">
      <c r="A10" s="32" t="s">
        <v>42</v>
      </c>
      <c r="B10" s="87">
        <v>0.125</v>
      </c>
      <c r="C10" s="91">
        <v>1</v>
      </c>
      <c r="D10">
        <v>30</v>
      </c>
      <c r="E10" t="s">
        <v>460</v>
      </c>
      <c r="F10" s="87">
        <v>1</v>
      </c>
      <c r="G10">
        <v>0</v>
      </c>
      <c r="H10">
        <v>0</v>
      </c>
      <c r="I10">
        <v>1</v>
      </c>
      <c r="J10">
        <v>0.25</v>
      </c>
      <c r="K10">
        <v>0.125</v>
      </c>
      <c r="L10">
        <v>0.05</v>
      </c>
      <c r="M10">
        <v>1</v>
      </c>
      <c r="N10">
        <v>0</v>
      </c>
      <c r="O10">
        <v>1</v>
      </c>
      <c r="P10">
        <v>0</v>
      </c>
      <c r="Q10">
        <v>0</v>
      </c>
      <c r="R10" s="95"/>
      <c r="S10">
        <v>50.646000000000001</v>
      </c>
      <c r="U10" t="s">
        <v>320</v>
      </c>
      <c r="X10" t="s">
        <v>462</v>
      </c>
    </row>
    <row r="11" spans="1:24" x14ac:dyDescent="0.35">
      <c r="A11" s="32" t="s">
        <v>149</v>
      </c>
      <c r="B11" s="87">
        <v>0.125</v>
      </c>
      <c r="C11" s="91">
        <v>1</v>
      </c>
      <c r="D11">
        <v>13</v>
      </c>
      <c r="E11" t="s">
        <v>390</v>
      </c>
      <c r="F11" s="87">
        <v>1</v>
      </c>
      <c r="G11">
        <v>0</v>
      </c>
      <c r="H11">
        <v>0</v>
      </c>
      <c r="I11">
        <v>0.25</v>
      </c>
      <c r="J11">
        <v>0.25</v>
      </c>
      <c r="K11">
        <v>0.375</v>
      </c>
      <c r="L11">
        <v>0.45</v>
      </c>
      <c r="M11">
        <v>0</v>
      </c>
      <c r="N11">
        <v>0</v>
      </c>
      <c r="O11">
        <v>1</v>
      </c>
      <c r="P11">
        <v>1</v>
      </c>
      <c r="Q11">
        <v>0.25</v>
      </c>
      <c r="R11" s="95"/>
      <c r="S11">
        <v>22.884295454545452</v>
      </c>
      <c r="U11" t="s">
        <v>320</v>
      </c>
      <c r="X11" t="s">
        <v>463</v>
      </c>
    </row>
    <row r="12" spans="1:24" x14ac:dyDescent="0.35">
      <c r="A12" s="32" t="s">
        <v>98</v>
      </c>
      <c r="B12" s="87">
        <v>1</v>
      </c>
      <c r="C12" s="91">
        <v>1</v>
      </c>
      <c r="D12">
        <v>44</v>
      </c>
      <c r="E12" t="s">
        <v>460</v>
      </c>
      <c r="F12" s="87">
        <v>1</v>
      </c>
      <c r="G12">
        <v>1</v>
      </c>
      <c r="H12">
        <v>0</v>
      </c>
      <c r="I12">
        <v>0</v>
      </c>
      <c r="J12">
        <v>0</v>
      </c>
      <c r="K12">
        <v>0.125</v>
      </c>
      <c r="L12">
        <v>0.05</v>
      </c>
      <c r="M12">
        <v>1</v>
      </c>
      <c r="N12">
        <v>0</v>
      </c>
      <c r="O12">
        <v>1</v>
      </c>
      <c r="P12">
        <v>0</v>
      </c>
      <c r="Q12">
        <v>0.125</v>
      </c>
      <c r="R12" s="95"/>
      <c r="S12">
        <v>8.6133333333333333</v>
      </c>
      <c r="U12" t="s">
        <v>322</v>
      </c>
      <c r="X12" t="s">
        <v>464</v>
      </c>
    </row>
    <row r="13" spans="1:24" x14ac:dyDescent="0.35">
      <c r="A13" s="32" t="s">
        <v>99</v>
      </c>
      <c r="B13" s="87">
        <v>1</v>
      </c>
      <c r="C13" s="91">
        <v>1</v>
      </c>
      <c r="D13">
        <v>54</v>
      </c>
      <c r="E13" t="s">
        <v>460</v>
      </c>
      <c r="F13" s="87">
        <v>1</v>
      </c>
      <c r="G13">
        <v>0</v>
      </c>
      <c r="H13">
        <v>0</v>
      </c>
      <c r="I13">
        <v>0</v>
      </c>
      <c r="J13">
        <v>0.25</v>
      </c>
      <c r="K13">
        <v>0.25</v>
      </c>
      <c r="L13">
        <v>0.1</v>
      </c>
      <c r="M13">
        <v>1</v>
      </c>
      <c r="N13">
        <v>0</v>
      </c>
      <c r="O13">
        <v>0</v>
      </c>
      <c r="P13">
        <v>0</v>
      </c>
      <c r="Q13">
        <v>0.25</v>
      </c>
      <c r="R13" s="95"/>
      <c r="S13">
        <v>103.35915999999999</v>
      </c>
      <c r="U13" t="s">
        <v>320</v>
      </c>
      <c r="X13" t="s">
        <v>465</v>
      </c>
    </row>
    <row r="14" spans="1:24" x14ac:dyDescent="0.35">
      <c r="A14" s="32" t="s">
        <v>100</v>
      </c>
      <c r="B14" s="87">
        <v>0.125</v>
      </c>
      <c r="C14" s="91">
        <v>1</v>
      </c>
      <c r="D14">
        <v>21</v>
      </c>
      <c r="E14" t="s">
        <v>460</v>
      </c>
      <c r="F14" s="87">
        <v>1</v>
      </c>
      <c r="G14">
        <v>1</v>
      </c>
      <c r="H14">
        <v>0.25</v>
      </c>
      <c r="I14">
        <v>1</v>
      </c>
      <c r="J14">
        <v>0</v>
      </c>
      <c r="K14">
        <v>0.125</v>
      </c>
      <c r="L14">
        <v>0.1</v>
      </c>
      <c r="M14">
        <v>1</v>
      </c>
      <c r="N14">
        <v>0</v>
      </c>
      <c r="O14">
        <v>0</v>
      </c>
      <c r="P14">
        <v>0</v>
      </c>
      <c r="Q14">
        <v>0</v>
      </c>
      <c r="R14" s="95"/>
      <c r="S14">
        <v>0.99522292993630579</v>
      </c>
      <c r="U14" t="s">
        <v>427</v>
      </c>
      <c r="X14" t="s">
        <v>466</v>
      </c>
    </row>
    <row r="15" spans="1:24" x14ac:dyDescent="0.35">
      <c r="A15" s="32" t="s">
        <v>168</v>
      </c>
      <c r="B15" s="87">
        <v>0.25</v>
      </c>
      <c r="C15" s="91">
        <v>1</v>
      </c>
      <c r="D15">
        <v>9</v>
      </c>
      <c r="E15" t="s">
        <v>460</v>
      </c>
      <c r="F15" s="87">
        <v>1</v>
      </c>
      <c r="G15">
        <v>0.25</v>
      </c>
      <c r="H15">
        <v>0</v>
      </c>
      <c r="I15">
        <v>1</v>
      </c>
      <c r="J15">
        <v>0</v>
      </c>
      <c r="K15">
        <v>0.125</v>
      </c>
      <c r="L15">
        <v>0.1</v>
      </c>
      <c r="M15">
        <v>1</v>
      </c>
      <c r="N15">
        <v>1</v>
      </c>
      <c r="O15">
        <v>0.25</v>
      </c>
      <c r="P15">
        <v>0</v>
      </c>
      <c r="Q15">
        <v>0.125</v>
      </c>
      <c r="R15" s="56"/>
      <c r="S15">
        <v>0.60093023255813949</v>
      </c>
      <c r="U15" t="s">
        <v>320</v>
      </c>
      <c r="X15" t="s">
        <v>467</v>
      </c>
    </row>
    <row r="16" spans="1:24" x14ac:dyDescent="0.35">
      <c r="A16" s="32" t="s">
        <v>102</v>
      </c>
      <c r="B16" s="87">
        <v>0.25</v>
      </c>
      <c r="C16" s="91">
        <v>1</v>
      </c>
      <c r="D16">
        <v>45</v>
      </c>
      <c r="E16" t="s">
        <v>460</v>
      </c>
      <c r="F16" s="87">
        <v>1</v>
      </c>
      <c r="G16">
        <v>0.25</v>
      </c>
      <c r="H16">
        <v>0</v>
      </c>
      <c r="I16">
        <v>0</v>
      </c>
      <c r="J16">
        <v>0</v>
      </c>
      <c r="K16">
        <v>0.25</v>
      </c>
      <c r="L16">
        <v>0.05</v>
      </c>
      <c r="M16">
        <v>1</v>
      </c>
      <c r="N16">
        <v>0</v>
      </c>
      <c r="O16">
        <v>1</v>
      </c>
      <c r="P16">
        <v>0</v>
      </c>
      <c r="Q16">
        <v>1</v>
      </c>
      <c r="R16" s="56"/>
      <c r="S16">
        <v>23.355211538461539</v>
      </c>
      <c r="U16" t="s">
        <v>320</v>
      </c>
      <c r="X16" t="s">
        <v>468</v>
      </c>
    </row>
    <row r="17" spans="1:24" x14ac:dyDescent="0.35">
      <c r="A17" s="32" t="s">
        <v>103</v>
      </c>
      <c r="B17" s="87">
        <v>0.25</v>
      </c>
      <c r="C17" s="91">
        <v>1</v>
      </c>
      <c r="D17">
        <v>17</v>
      </c>
      <c r="E17" t="s">
        <v>460</v>
      </c>
      <c r="F17" s="87">
        <v>1</v>
      </c>
      <c r="G17">
        <v>0</v>
      </c>
      <c r="H17">
        <v>0</v>
      </c>
      <c r="I17">
        <v>0</v>
      </c>
      <c r="J17">
        <v>0</v>
      </c>
      <c r="K17">
        <v>0.375</v>
      </c>
      <c r="L17">
        <v>0.1</v>
      </c>
      <c r="M17">
        <v>1</v>
      </c>
      <c r="N17">
        <v>0</v>
      </c>
      <c r="O17">
        <v>0</v>
      </c>
      <c r="P17">
        <v>0</v>
      </c>
      <c r="Q17">
        <v>0</v>
      </c>
      <c r="R17" s="56"/>
      <c r="S17">
        <v>578.07308571428575</v>
      </c>
      <c r="U17" t="s">
        <v>320</v>
      </c>
      <c r="W17" t="s">
        <v>350</v>
      </c>
      <c r="X17" t="s">
        <v>469</v>
      </c>
    </row>
    <row r="18" spans="1:24" x14ac:dyDescent="0.35">
      <c r="A18" s="32" t="s">
        <v>151</v>
      </c>
      <c r="B18" s="87">
        <v>1</v>
      </c>
      <c r="C18" s="91">
        <v>0.375</v>
      </c>
      <c r="D18">
        <v>37</v>
      </c>
      <c r="E18" t="s">
        <v>460</v>
      </c>
      <c r="F18" s="87">
        <v>1</v>
      </c>
      <c r="G18">
        <v>0.25</v>
      </c>
      <c r="H18">
        <v>0</v>
      </c>
      <c r="I18">
        <v>0.25</v>
      </c>
      <c r="J18">
        <v>0.25</v>
      </c>
      <c r="K18">
        <v>0.25</v>
      </c>
      <c r="L18">
        <v>0.05</v>
      </c>
      <c r="M18">
        <v>1</v>
      </c>
      <c r="N18">
        <v>1</v>
      </c>
      <c r="O18">
        <v>1</v>
      </c>
      <c r="P18">
        <v>1</v>
      </c>
      <c r="Q18">
        <v>1</v>
      </c>
      <c r="R18" s="56"/>
      <c r="S18">
        <v>1291.9897777777778</v>
      </c>
      <c r="U18" t="s">
        <v>320</v>
      </c>
      <c r="X18" t="s">
        <v>468</v>
      </c>
    </row>
    <row r="19" spans="1:24" x14ac:dyDescent="0.35">
      <c r="A19" s="32" t="s">
        <v>53</v>
      </c>
      <c r="B19" s="87">
        <v>0.125</v>
      </c>
      <c r="C19" s="91">
        <v>1</v>
      </c>
      <c r="D19">
        <v>8</v>
      </c>
      <c r="E19" t="s">
        <v>390</v>
      </c>
      <c r="F19" s="87">
        <v>1</v>
      </c>
      <c r="G19">
        <v>0</v>
      </c>
      <c r="H19">
        <v>0</v>
      </c>
      <c r="I19">
        <v>0</v>
      </c>
      <c r="J19">
        <v>0</v>
      </c>
      <c r="K19">
        <v>0.25</v>
      </c>
      <c r="L19">
        <v>0.05</v>
      </c>
      <c r="M19">
        <v>1</v>
      </c>
      <c r="N19">
        <v>0</v>
      </c>
      <c r="O19">
        <v>1</v>
      </c>
      <c r="P19">
        <v>0</v>
      </c>
      <c r="Q19">
        <v>0.25</v>
      </c>
      <c r="R19" s="56"/>
      <c r="S19">
        <v>6.2535909090909092</v>
      </c>
      <c r="U19" t="s">
        <v>320</v>
      </c>
      <c r="X19" t="s">
        <v>470</v>
      </c>
    </row>
    <row r="20" spans="1:24" x14ac:dyDescent="0.35">
      <c r="A20" s="32" t="s">
        <v>169</v>
      </c>
      <c r="B20" s="87">
        <v>1</v>
      </c>
      <c r="C20" s="91">
        <v>1</v>
      </c>
      <c r="D20">
        <v>42</v>
      </c>
      <c r="E20" t="s">
        <v>460</v>
      </c>
      <c r="F20" s="87">
        <v>1</v>
      </c>
      <c r="G20">
        <v>0</v>
      </c>
      <c r="H20">
        <v>0.25</v>
      </c>
      <c r="I20">
        <v>1</v>
      </c>
      <c r="J20">
        <v>0</v>
      </c>
      <c r="K20">
        <v>0.125</v>
      </c>
      <c r="L20">
        <v>0.05</v>
      </c>
      <c r="M20">
        <v>1</v>
      </c>
      <c r="N20">
        <v>0</v>
      </c>
      <c r="O20">
        <v>0</v>
      </c>
      <c r="P20">
        <v>0</v>
      </c>
      <c r="Q20">
        <v>0</v>
      </c>
      <c r="R20" s="56"/>
      <c r="S20">
        <v>1.1074285714285714</v>
      </c>
      <c r="U20" t="s">
        <v>320</v>
      </c>
      <c r="W20" t="s">
        <v>471</v>
      </c>
      <c r="X20" t="s">
        <v>472</v>
      </c>
    </row>
    <row r="21" spans="1:24" x14ac:dyDescent="0.35">
      <c r="A21" s="32" t="s">
        <v>170</v>
      </c>
      <c r="B21" s="87">
        <v>1</v>
      </c>
      <c r="C21" s="91">
        <v>1</v>
      </c>
      <c r="D21">
        <v>2</v>
      </c>
      <c r="E21" t="s">
        <v>460</v>
      </c>
      <c r="F21" s="87">
        <v>1</v>
      </c>
      <c r="G21">
        <v>1</v>
      </c>
      <c r="H21">
        <v>1</v>
      </c>
      <c r="I21">
        <v>0</v>
      </c>
      <c r="J21">
        <v>0</v>
      </c>
      <c r="K21">
        <v>0.25</v>
      </c>
      <c r="L21">
        <v>0.15</v>
      </c>
      <c r="M21">
        <v>1</v>
      </c>
      <c r="N21">
        <v>1</v>
      </c>
      <c r="O21">
        <v>0</v>
      </c>
      <c r="P21">
        <v>0.25</v>
      </c>
      <c r="Q21">
        <v>1</v>
      </c>
      <c r="R21" s="56"/>
      <c r="S21">
        <v>2.0672000000000001</v>
      </c>
      <c r="U21" t="s">
        <v>320</v>
      </c>
      <c r="X21" t="s">
        <v>473</v>
      </c>
    </row>
    <row r="22" spans="1:24" x14ac:dyDescent="0.35">
      <c r="A22" s="32" t="s">
        <v>106</v>
      </c>
      <c r="B22" s="87">
        <v>0.25</v>
      </c>
      <c r="C22" s="91">
        <v>1</v>
      </c>
      <c r="D22">
        <v>23</v>
      </c>
      <c r="E22" t="s">
        <v>460</v>
      </c>
      <c r="F22" s="87">
        <v>1</v>
      </c>
      <c r="G22">
        <v>0</v>
      </c>
      <c r="H22">
        <v>0</v>
      </c>
      <c r="I22">
        <v>0</v>
      </c>
      <c r="J22">
        <v>0</v>
      </c>
      <c r="K22">
        <v>0.25</v>
      </c>
      <c r="L22">
        <v>0.05</v>
      </c>
      <c r="M22">
        <v>1</v>
      </c>
      <c r="N22">
        <v>0</v>
      </c>
      <c r="O22">
        <v>0</v>
      </c>
      <c r="P22">
        <v>1</v>
      </c>
      <c r="Q22">
        <v>1</v>
      </c>
      <c r="R22" s="56"/>
      <c r="S22">
        <v>228.94062857142856</v>
      </c>
      <c r="U22" t="s">
        <v>320</v>
      </c>
      <c r="X22" t="s">
        <v>474</v>
      </c>
    </row>
    <row r="23" spans="1:24" x14ac:dyDescent="0.35">
      <c r="A23" s="32" t="s">
        <v>171</v>
      </c>
      <c r="B23" s="87">
        <v>1</v>
      </c>
      <c r="C23" s="91">
        <v>1</v>
      </c>
      <c r="D23">
        <v>57</v>
      </c>
      <c r="E23" t="s">
        <v>460</v>
      </c>
      <c r="F23" s="87">
        <v>1</v>
      </c>
      <c r="G23">
        <v>1</v>
      </c>
      <c r="H23">
        <v>0.25</v>
      </c>
      <c r="I23">
        <v>1</v>
      </c>
      <c r="J23">
        <v>0</v>
      </c>
      <c r="K23">
        <v>0.125</v>
      </c>
      <c r="L23">
        <v>0.1</v>
      </c>
      <c r="M23">
        <v>1</v>
      </c>
      <c r="N23">
        <v>0</v>
      </c>
      <c r="O23">
        <v>0.25</v>
      </c>
      <c r="P23">
        <v>0</v>
      </c>
      <c r="Q23">
        <v>0.125</v>
      </c>
      <c r="R23" s="95"/>
      <c r="S23">
        <v>0.99522292993630579</v>
      </c>
      <c r="U23" t="s">
        <v>427</v>
      </c>
      <c r="X23" t="s">
        <v>475</v>
      </c>
    </row>
    <row r="24" spans="1:24" x14ac:dyDescent="0.35">
      <c r="B24" s="87" t="s">
        <v>476</v>
      </c>
      <c r="R24" s="4"/>
    </row>
    <row r="25" spans="1:24" x14ac:dyDescent="0.35">
      <c r="A25" t="s">
        <v>293</v>
      </c>
      <c r="B25" s="87"/>
      <c r="C25">
        <v>15</v>
      </c>
      <c r="F25" s="87">
        <v>15</v>
      </c>
      <c r="G25">
        <v>7</v>
      </c>
      <c r="H25">
        <v>5</v>
      </c>
      <c r="I25">
        <v>8</v>
      </c>
      <c r="J25">
        <v>4</v>
      </c>
      <c r="K25">
        <v>15</v>
      </c>
      <c r="L25">
        <v>15</v>
      </c>
      <c r="M25">
        <v>14</v>
      </c>
      <c r="N25">
        <v>3</v>
      </c>
      <c r="O25">
        <v>9</v>
      </c>
      <c r="P25">
        <v>4</v>
      </c>
      <c r="Q25">
        <v>11</v>
      </c>
      <c r="R25" s="4"/>
    </row>
    <row r="27" spans="1:24" x14ac:dyDescent="0.35">
      <c r="A27" s="33" t="s">
        <v>82</v>
      </c>
    </row>
    <row r="28" spans="1:24" x14ac:dyDescent="0.35">
      <c r="A28" s="32" t="s">
        <v>177</v>
      </c>
    </row>
    <row r="29" spans="1:24" x14ac:dyDescent="0.35">
      <c r="A29" s="32" t="s">
        <v>178</v>
      </c>
      <c r="F29" s="87"/>
    </row>
    <row r="30" spans="1:24" x14ac:dyDescent="0.35">
      <c r="A30" s="32"/>
    </row>
    <row r="31" spans="1:24" x14ac:dyDescent="0.35">
      <c r="A31" t="s">
        <v>295</v>
      </c>
    </row>
    <row r="32" spans="1:24" x14ac:dyDescent="0.35">
      <c r="A32" s="32" t="s">
        <v>47</v>
      </c>
      <c r="B32" s="87">
        <v>0.125</v>
      </c>
      <c r="C32" s="91">
        <v>1</v>
      </c>
      <c r="D32">
        <v>50</v>
      </c>
      <c r="E32" t="s">
        <v>460</v>
      </c>
      <c r="F32" s="87">
        <v>0</v>
      </c>
      <c r="G32" s="90">
        <v>0</v>
      </c>
      <c r="H32" s="90">
        <v>0</v>
      </c>
      <c r="I32" s="90">
        <v>0</v>
      </c>
      <c r="J32" s="90">
        <v>0.25</v>
      </c>
      <c r="K32" s="90">
        <v>0.125</v>
      </c>
      <c r="L32" s="90">
        <v>0.05</v>
      </c>
      <c r="M32" s="90">
        <v>1</v>
      </c>
      <c r="N32">
        <v>0</v>
      </c>
      <c r="O32">
        <v>1</v>
      </c>
      <c r="P32">
        <v>0</v>
      </c>
      <c r="Q32">
        <v>0.125</v>
      </c>
      <c r="R32" s="56"/>
      <c r="S32" s="91">
        <v>104.90955999999998</v>
      </c>
      <c r="T32" s="91"/>
      <c r="U32" s="91" t="s">
        <v>320</v>
      </c>
      <c r="X32" t="s">
        <v>477</v>
      </c>
    </row>
    <row r="33" spans="1:24" x14ac:dyDescent="0.35">
      <c r="A33" s="32" t="s">
        <v>172</v>
      </c>
      <c r="B33" s="87">
        <v>1</v>
      </c>
      <c r="C33" s="91">
        <v>0.25</v>
      </c>
      <c r="D33" s="90" t="s">
        <v>296</v>
      </c>
      <c r="E33" s="90" t="s">
        <v>460</v>
      </c>
      <c r="F33" s="87">
        <v>0</v>
      </c>
      <c r="G33">
        <v>0</v>
      </c>
      <c r="H33">
        <v>1</v>
      </c>
      <c r="I33">
        <v>0</v>
      </c>
      <c r="J33">
        <v>0</v>
      </c>
      <c r="K33">
        <v>0.125</v>
      </c>
      <c r="L33">
        <v>0.05</v>
      </c>
      <c r="M33">
        <v>1</v>
      </c>
      <c r="N33">
        <v>0</v>
      </c>
      <c r="O33">
        <v>0</v>
      </c>
      <c r="P33">
        <v>0</v>
      </c>
      <c r="Q33">
        <v>0</v>
      </c>
      <c r="R33" s="95"/>
      <c r="S33" s="91">
        <v>0.99522292993630579</v>
      </c>
      <c r="T33" s="91"/>
      <c r="U33" s="91" t="s">
        <v>427</v>
      </c>
      <c r="X33" t="s">
        <v>478</v>
      </c>
    </row>
    <row r="34" spans="1:24" x14ac:dyDescent="0.35">
      <c r="A34" s="32" t="s">
        <v>173</v>
      </c>
      <c r="B34" s="87">
        <v>1</v>
      </c>
      <c r="C34" s="91">
        <v>0.375</v>
      </c>
      <c r="D34" s="90" t="s">
        <v>296</v>
      </c>
      <c r="E34" s="90" t="s">
        <v>460</v>
      </c>
      <c r="F34" s="87">
        <v>0</v>
      </c>
      <c r="G34" s="90">
        <v>0</v>
      </c>
      <c r="H34" s="90">
        <v>0.25</v>
      </c>
      <c r="I34" s="90">
        <v>0</v>
      </c>
      <c r="J34" s="90">
        <v>0</v>
      </c>
      <c r="K34" s="90">
        <v>0.125</v>
      </c>
      <c r="L34" s="90">
        <v>0.05</v>
      </c>
      <c r="M34" s="90">
        <v>1</v>
      </c>
      <c r="N34">
        <v>0</v>
      </c>
      <c r="O34">
        <v>0.25</v>
      </c>
      <c r="P34">
        <v>0</v>
      </c>
      <c r="Q34">
        <v>0.125</v>
      </c>
      <c r="R34" s="56"/>
      <c r="S34" s="91">
        <v>4.4296857142857142</v>
      </c>
      <c r="T34" s="91"/>
      <c r="U34" s="91" t="s">
        <v>320</v>
      </c>
      <c r="X34" t="s">
        <v>479</v>
      </c>
    </row>
    <row r="35" spans="1:24" x14ac:dyDescent="0.35">
      <c r="A35" s="32" t="s">
        <v>174</v>
      </c>
      <c r="B35" s="87">
        <v>1</v>
      </c>
      <c r="C35" s="91">
        <v>1</v>
      </c>
      <c r="D35">
        <v>49</v>
      </c>
      <c r="E35" t="s">
        <v>460</v>
      </c>
      <c r="F35" s="87">
        <v>0</v>
      </c>
      <c r="G35" s="90">
        <v>0</v>
      </c>
      <c r="H35" s="90">
        <v>0</v>
      </c>
      <c r="I35" s="90">
        <v>0</v>
      </c>
      <c r="J35" s="90">
        <v>0</v>
      </c>
      <c r="K35" s="90">
        <v>0.125</v>
      </c>
      <c r="L35" s="90">
        <v>0.05</v>
      </c>
      <c r="M35" s="90">
        <v>1</v>
      </c>
      <c r="N35">
        <v>0</v>
      </c>
      <c r="O35">
        <v>0</v>
      </c>
      <c r="P35">
        <v>0</v>
      </c>
      <c r="Q35">
        <v>0.125</v>
      </c>
      <c r="R35" s="56"/>
      <c r="S35" s="91">
        <v>1.8457142857142856</v>
      </c>
      <c r="T35" s="91"/>
      <c r="U35" s="91" t="s">
        <v>320</v>
      </c>
      <c r="X35" t="s">
        <v>480</v>
      </c>
    </row>
    <row r="36" spans="1:24" x14ac:dyDescent="0.35">
      <c r="A36" s="32" t="s">
        <v>63</v>
      </c>
      <c r="B36" s="87">
        <v>1</v>
      </c>
      <c r="C36" s="91">
        <v>1</v>
      </c>
      <c r="D36">
        <v>29</v>
      </c>
      <c r="E36" t="s">
        <v>460</v>
      </c>
      <c r="F36" s="87">
        <v>0</v>
      </c>
      <c r="G36" s="90">
        <v>0</v>
      </c>
      <c r="H36" s="90">
        <v>0</v>
      </c>
      <c r="I36" s="90">
        <v>0</v>
      </c>
      <c r="J36" s="90">
        <v>0</v>
      </c>
      <c r="K36" s="90">
        <v>0.125</v>
      </c>
      <c r="L36" s="90">
        <v>0.05</v>
      </c>
      <c r="M36" s="90">
        <v>1</v>
      </c>
      <c r="N36">
        <v>0</v>
      </c>
      <c r="O36">
        <v>0.25</v>
      </c>
      <c r="P36">
        <v>0.25</v>
      </c>
      <c r="Q36">
        <v>0.25</v>
      </c>
      <c r="R36" s="56"/>
      <c r="S36" s="91">
        <v>160.78093333333334</v>
      </c>
      <c r="T36" s="91"/>
      <c r="U36" s="91" t="s">
        <v>320</v>
      </c>
      <c r="X36" t="s">
        <v>468</v>
      </c>
    </row>
    <row r="37" spans="1:24" x14ac:dyDescent="0.35">
      <c r="A37" s="32" t="s">
        <v>175</v>
      </c>
      <c r="B37" s="87">
        <v>1</v>
      </c>
      <c r="C37" s="91">
        <v>1</v>
      </c>
      <c r="D37" s="90" t="s">
        <v>296</v>
      </c>
      <c r="E37" s="90" t="s">
        <v>460</v>
      </c>
      <c r="F37" s="87">
        <v>0</v>
      </c>
      <c r="G37">
        <v>0</v>
      </c>
      <c r="H37">
        <v>0</v>
      </c>
      <c r="I37">
        <v>1</v>
      </c>
      <c r="J37">
        <v>0</v>
      </c>
      <c r="K37">
        <v>0.25</v>
      </c>
      <c r="L37">
        <v>0.05</v>
      </c>
      <c r="M37">
        <v>1</v>
      </c>
      <c r="N37">
        <v>0</v>
      </c>
      <c r="O37">
        <v>0</v>
      </c>
      <c r="P37">
        <v>0</v>
      </c>
      <c r="Q37">
        <v>0</v>
      </c>
      <c r="R37" s="95"/>
      <c r="S37" s="91">
        <v>0.99522292993630579</v>
      </c>
      <c r="T37" s="91"/>
      <c r="U37" s="91" t="s">
        <v>427</v>
      </c>
      <c r="W37" t="s">
        <v>481</v>
      </c>
      <c r="X37" t="s">
        <v>482</v>
      </c>
    </row>
    <row r="38" spans="1:24" x14ac:dyDescent="0.35">
      <c r="A38" s="32" t="s">
        <v>176</v>
      </c>
      <c r="B38" s="87">
        <v>0.25</v>
      </c>
      <c r="C38" s="91">
        <v>1</v>
      </c>
      <c r="D38">
        <v>37</v>
      </c>
      <c r="E38" t="s">
        <v>460</v>
      </c>
      <c r="F38" s="87">
        <v>0</v>
      </c>
      <c r="G38" s="90">
        <v>0</v>
      </c>
      <c r="H38" s="90">
        <v>0</v>
      </c>
      <c r="I38" s="90">
        <v>0.25</v>
      </c>
      <c r="J38" s="90">
        <v>0</v>
      </c>
      <c r="K38" s="90">
        <v>0.125</v>
      </c>
      <c r="L38" s="90">
        <v>0.05</v>
      </c>
      <c r="M38" s="90">
        <v>1</v>
      </c>
      <c r="N38">
        <v>0</v>
      </c>
      <c r="O38">
        <v>0.25</v>
      </c>
      <c r="P38">
        <v>0</v>
      </c>
      <c r="Q38">
        <v>0</v>
      </c>
      <c r="R38" s="56"/>
      <c r="S38" s="91">
        <v>31.581999999999994</v>
      </c>
      <c r="T38" s="91"/>
      <c r="U38" s="91" t="s">
        <v>322</v>
      </c>
      <c r="X38" t="s">
        <v>483</v>
      </c>
    </row>
    <row r="40" spans="1:24" x14ac:dyDescent="0.35">
      <c r="A40" t="s">
        <v>179</v>
      </c>
    </row>
    <row r="41" spans="1:24" x14ac:dyDescent="0.35">
      <c r="A41" t="s">
        <v>83</v>
      </c>
    </row>
    <row r="42" spans="1:24" x14ac:dyDescent="0.35">
      <c r="A42" t="s">
        <v>142</v>
      </c>
    </row>
    <row r="43" spans="1:24" x14ac:dyDescent="0.35">
      <c r="A43" t="s">
        <v>85</v>
      </c>
    </row>
    <row r="44" spans="1:24" x14ac:dyDescent="0.35">
      <c r="A44" t="s">
        <v>86</v>
      </c>
    </row>
    <row r="45" spans="1:24" x14ac:dyDescent="0.35">
      <c r="A45" t="s">
        <v>87</v>
      </c>
    </row>
    <row r="47" spans="1:24" x14ac:dyDescent="0.35">
      <c r="A47" t="s">
        <v>484</v>
      </c>
      <c r="F47" s="87"/>
    </row>
    <row r="49" spans="1:1" x14ac:dyDescent="0.35">
      <c r="A49" t="s">
        <v>303</v>
      </c>
    </row>
    <row r="50" spans="1:1" x14ac:dyDescent="0.35">
      <c r="A50" t="s">
        <v>363</v>
      </c>
    </row>
    <row r="51" spans="1:1" x14ac:dyDescent="0.35">
      <c r="A51" t="s">
        <v>364</v>
      </c>
    </row>
    <row r="52" spans="1:1" x14ac:dyDescent="0.35">
      <c r="A52" t="s">
        <v>485</v>
      </c>
    </row>
    <row r="53" spans="1:1" x14ac:dyDescent="0.35">
      <c r="A53" t="s">
        <v>486</v>
      </c>
    </row>
    <row r="54" spans="1:1" x14ac:dyDescent="0.35">
      <c r="A54" t="s">
        <v>307</v>
      </c>
    </row>
    <row r="55" spans="1:1" x14ac:dyDescent="0.35">
      <c r="A55" t="s">
        <v>367</v>
      </c>
    </row>
    <row r="56" spans="1:1" x14ac:dyDescent="0.35">
      <c r="A56" t="s">
        <v>487</v>
      </c>
    </row>
    <row r="57" spans="1:1" x14ac:dyDescent="0.35">
      <c r="A57" t="s">
        <v>369</v>
      </c>
    </row>
    <row r="58" spans="1:1" x14ac:dyDescent="0.35">
      <c r="A58" t="s">
        <v>309</v>
      </c>
    </row>
    <row r="59" spans="1:1" x14ac:dyDescent="0.35">
      <c r="A59" t="s">
        <v>488</v>
      </c>
    </row>
    <row r="60" spans="1:1" x14ac:dyDescent="0.35">
      <c r="A60" t="s">
        <v>312</v>
      </c>
    </row>
    <row r="61" spans="1:1" x14ac:dyDescent="0.35">
      <c r="A61" t="s">
        <v>489</v>
      </c>
    </row>
    <row r="62" spans="1:1" x14ac:dyDescent="0.35">
      <c r="A62" t="s">
        <v>313</v>
      </c>
    </row>
    <row r="63" spans="1:1" x14ac:dyDescent="0.35">
      <c r="A63" s="86" t="s">
        <v>541</v>
      </c>
    </row>
    <row r="64" spans="1:1" x14ac:dyDescent="0.35">
      <c r="A64" s="86" t="s">
        <v>542</v>
      </c>
    </row>
    <row r="65" spans="1:1" x14ac:dyDescent="0.35">
      <c r="A65" t="s">
        <v>490</v>
      </c>
    </row>
  </sheetData>
  <mergeCells count="21">
    <mergeCell ref="B6:B7"/>
    <mergeCell ref="C6:C7"/>
    <mergeCell ref="J4:J7"/>
    <mergeCell ref="K4:K7"/>
    <mergeCell ref="L4:L7"/>
    <mergeCell ref="B4:C4"/>
    <mergeCell ref="F4:F7"/>
    <mergeCell ref="G4:G7"/>
    <mergeCell ref="H4:H7"/>
    <mergeCell ref="I4:I7"/>
    <mergeCell ref="D4:D7"/>
    <mergeCell ref="E5:E7"/>
    <mergeCell ref="P4:P7"/>
    <mergeCell ref="Q4:Q7"/>
    <mergeCell ref="W4:W7"/>
    <mergeCell ref="X4:X7"/>
    <mergeCell ref="M4:M7"/>
    <mergeCell ref="N4:N7"/>
    <mergeCell ref="O4:O7"/>
    <mergeCell ref="S4:S5"/>
    <mergeCell ref="U4:U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workbookViewId="0">
      <selection activeCell="A5" sqref="A5"/>
    </sheetView>
  </sheetViews>
  <sheetFormatPr defaultRowHeight="14.5" x14ac:dyDescent="0.35"/>
  <cols>
    <col min="1" max="1" width="9.1796875" style="71"/>
  </cols>
  <sheetData>
    <row r="1" spans="1:1" ht="18.5" x14ac:dyDescent="0.45">
      <c r="A1" s="72" t="s">
        <v>180</v>
      </c>
    </row>
    <row r="2" spans="1:1" ht="18.5" x14ac:dyDescent="0.45">
      <c r="A2" s="72" t="s">
        <v>602</v>
      </c>
    </row>
    <row r="3" spans="1:1" x14ac:dyDescent="0.35">
      <c r="A3" s="70" t="s">
        <v>601</v>
      </c>
    </row>
    <row r="5" spans="1:1" x14ac:dyDescent="0.35">
      <c r="A5" s="71" t="s">
        <v>190</v>
      </c>
    </row>
    <row r="6" spans="1:1" x14ac:dyDescent="0.35">
      <c r="A6" s="71" t="s">
        <v>206</v>
      </c>
    </row>
    <row r="7" spans="1:1" x14ac:dyDescent="0.35">
      <c r="A7" s="71" t="s">
        <v>191</v>
      </c>
    </row>
    <row r="8" spans="1:1" x14ac:dyDescent="0.35">
      <c r="A8" s="71" t="s">
        <v>492</v>
      </c>
    </row>
    <row r="9" spans="1:1" x14ac:dyDescent="0.35">
      <c r="A9" s="71" t="s">
        <v>493</v>
      </c>
    </row>
    <row r="10" spans="1:1" x14ac:dyDescent="0.35">
      <c r="A10" s="71" t="s">
        <v>494</v>
      </c>
    </row>
    <row r="11" spans="1:1" x14ac:dyDescent="0.35">
      <c r="A11" s="71" t="s">
        <v>495</v>
      </c>
    </row>
    <row r="12" spans="1:1" x14ac:dyDescent="0.35">
      <c r="A12" s="71" t="s">
        <v>496</v>
      </c>
    </row>
    <row r="13" spans="1:1" x14ac:dyDescent="0.35">
      <c r="A13" s="71" t="s">
        <v>497</v>
      </c>
    </row>
    <row r="14" spans="1:1" x14ac:dyDescent="0.35">
      <c r="A14" s="71" t="s">
        <v>491</v>
      </c>
    </row>
    <row r="15" spans="1:1" x14ac:dyDescent="0.35">
      <c r="A15" s="71" t="s">
        <v>498</v>
      </c>
    </row>
    <row r="16" spans="1:1" x14ac:dyDescent="0.35">
      <c r="A16" s="71" t="s">
        <v>499</v>
      </c>
    </row>
    <row r="17" spans="1:1" x14ac:dyDescent="0.35">
      <c r="A17" s="71" t="s">
        <v>500</v>
      </c>
    </row>
    <row r="18" spans="1:1" x14ac:dyDescent="0.35">
      <c r="A18" s="71" t="s">
        <v>501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8"/>
  <sheetViews>
    <sheetView workbookViewId="0">
      <selection activeCell="A37" sqref="A37"/>
    </sheetView>
  </sheetViews>
  <sheetFormatPr defaultRowHeight="14.5" x14ac:dyDescent="0.35"/>
  <cols>
    <col min="1" max="1" width="123.1796875" customWidth="1"/>
  </cols>
  <sheetData>
    <row r="1" spans="1:1" ht="15" customHeight="1" x14ac:dyDescent="0.35">
      <c r="A1" s="1" t="s">
        <v>193</v>
      </c>
    </row>
    <row r="2" spans="1:1" ht="15" customHeight="1" x14ac:dyDescent="0.35">
      <c r="A2" t="s">
        <v>596</v>
      </c>
    </row>
    <row r="3" spans="1:1" s="71" customFormat="1" ht="15" customHeight="1" x14ac:dyDescent="0.35">
      <c r="A3" s="71" t="s">
        <v>203</v>
      </c>
    </row>
    <row r="4" spans="1:1" s="71" customFormat="1" ht="15" customHeight="1" x14ac:dyDescent="0.35">
      <c r="A4" s="71" t="s">
        <v>201</v>
      </c>
    </row>
    <row r="5" spans="1:1" s="71" customFormat="1" ht="15" customHeight="1" x14ac:dyDescent="0.35">
      <c r="A5" s="71" t="s">
        <v>204</v>
      </c>
    </row>
    <row r="6" spans="1:1" s="71" customFormat="1" ht="15" customHeight="1" x14ac:dyDescent="0.35">
      <c r="A6" s="71" t="s">
        <v>205</v>
      </c>
    </row>
    <row r="7" spans="1:1" s="71" customFormat="1" ht="15" customHeight="1" x14ac:dyDescent="0.35">
      <c r="A7" s="71" t="s">
        <v>199</v>
      </c>
    </row>
    <row r="8" spans="1:1" ht="15" customHeight="1" x14ac:dyDescent="0.45">
      <c r="A8" s="71" t="s">
        <v>194</v>
      </c>
    </row>
    <row r="9" spans="1:1" ht="15" customHeight="1" x14ac:dyDescent="0.45">
      <c r="A9" s="71" t="s">
        <v>597</v>
      </c>
    </row>
    <row r="10" spans="1:1" ht="15" customHeight="1" x14ac:dyDescent="0.45">
      <c r="A10" s="71" t="s">
        <v>598</v>
      </c>
    </row>
    <row r="11" spans="1:1" ht="15" customHeight="1" x14ac:dyDescent="0.35">
      <c r="A11" s="71" t="s">
        <v>195</v>
      </c>
    </row>
    <row r="12" spans="1:1" ht="15" customHeight="1" x14ac:dyDescent="0.35">
      <c r="A12" s="71" t="s">
        <v>207</v>
      </c>
    </row>
    <row r="13" spans="1:1" ht="15" customHeight="1" x14ac:dyDescent="0.45">
      <c r="A13" s="71" t="s">
        <v>196</v>
      </c>
    </row>
    <row r="14" spans="1:1" ht="15" customHeight="1" x14ac:dyDescent="0.45">
      <c r="A14" s="71" t="s">
        <v>197</v>
      </c>
    </row>
    <row r="15" spans="1:1" ht="15" customHeight="1" x14ac:dyDescent="0.35">
      <c r="A15" s="71" t="s">
        <v>200</v>
      </c>
    </row>
    <row r="16" spans="1:1" ht="15" customHeight="1" x14ac:dyDescent="0.45">
      <c r="A16" s="71" t="s">
        <v>198</v>
      </c>
    </row>
    <row r="17" spans="1:1" ht="15" customHeight="1" x14ac:dyDescent="0.35">
      <c r="A17" s="71" t="s">
        <v>231</v>
      </c>
    </row>
    <row r="18" spans="1:1" ht="15" customHeight="1" x14ac:dyDescent="0.35">
      <c r="A18" s="71" t="s">
        <v>232</v>
      </c>
    </row>
    <row r="19" spans="1:1" ht="15" customHeight="1" x14ac:dyDescent="0.35">
      <c r="A19" s="71" t="s">
        <v>233</v>
      </c>
    </row>
    <row r="20" spans="1:1" ht="15" customHeight="1" x14ac:dyDescent="0.35">
      <c r="A20" s="71" t="s">
        <v>234</v>
      </c>
    </row>
    <row r="21" spans="1:1" ht="15" customHeight="1" x14ac:dyDescent="0.35">
      <c r="A21" s="71" t="s">
        <v>202</v>
      </c>
    </row>
    <row r="22" spans="1:1" ht="15" customHeight="1" x14ac:dyDescent="0.35">
      <c r="A22" s="71" t="s">
        <v>599</v>
      </c>
    </row>
    <row r="23" spans="1:1" ht="15" customHeight="1" x14ac:dyDescent="0.35">
      <c r="A23" s="71" t="s">
        <v>237</v>
      </c>
    </row>
    <row r="24" spans="1:1" ht="15" customHeight="1" x14ac:dyDescent="0.35">
      <c r="A24" s="71" t="s">
        <v>238</v>
      </c>
    </row>
    <row r="25" spans="1:1" ht="15" customHeight="1" x14ac:dyDescent="0.35">
      <c r="A25" s="71" t="s">
        <v>239</v>
      </c>
    </row>
    <row r="26" spans="1:1" ht="15" customHeight="1" x14ac:dyDescent="0.35">
      <c r="A26" s="71" t="s">
        <v>208</v>
      </c>
    </row>
    <row r="27" spans="1:1" ht="15" customHeight="1" x14ac:dyDescent="0.35">
      <c r="A27" s="71" t="s">
        <v>209</v>
      </c>
    </row>
    <row r="28" spans="1:1" ht="15" customHeight="1" x14ac:dyDescent="0.35">
      <c r="A28" s="71" t="s">
        <v>210</v>
      </c>
    </row>
    <row r="29" spans="1:1" ht="15" customHeight="1" x14ac:dyDescent="0.35">
      <c r="A29" s="71" t="s">
        <v>240</v>
      </c>
    </row>
    <row r="30" spans="1:1" ht="15" customHeight="1" x14ac:dyDescent="0.35">
      <c r="A30" s="71" t="s">
        <v>211</v>
      </c>
    </row>
    <row r="31" spans="1:1" ht="15" customHeight="1" x14ac:dyDescent="0.35">
      <c r="A31" s="71" t="s">
        <v>241</v>
      </c>
    </row>
    <row r="32" spans="1:1" ht="15" customHeight="1" x14ac:dyDescent="0.35">
      <c r="A32" s="71" t="s">
        <v>242</v>
      </c>
    </row>
    <row r="33" spans="1:1" ht="15" customHeight="1" x14ac:dyDescent="0.35">
      <c r="A33" s="71" t="s">
        <v>243</v>
      </c>
    </row>
    <row r="34" spans="1:1" ht="15" customHeight="1" x14ac:dyDescent="0.35">
      <c r="A34" s="71" t="s">
        <v>236</v>
      </c>
    </row>
    <row r="35" spans="1:1" ht="15" customHeight="1" x14ac:dyDescent="0.35">
      <c r="A35" s="71" t="s">
        <v>235</v>
      </c>
    </row>
    <row r="36" spans="1:1" ht="15" customHeight="1" x14ac:dyDescent="0.35">
      <c r="A36" s="71" t="s">
        <v>600</v>
      </c>
    </row>
    <row r="37" spans="1:1" x14ac:dyDescent="0.35">
      <c r="A37" s="71"/>
    </row>
    <row r="38" spans="1:1" x14ac:dyDescent="0.35">
      <c r="A38" s="71"/>
    </row>
  </sheetData>
  <pageMargins left="0.7" right="0.7" top="0.75" bottom="0.75" header="0.3" footer="0.3"/>
  <pageSetup paperSize="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7"/>
  <sheetViews>
    <sheetView topLeftCell="A75" workbookViewId="0">
      <selection activeCell="A96" sqref="A96:A97"/>
    </sheetView>
  </sheetViews>
  <sheetFormatPr defaultRowHeight="14.5" x14ac:dyDescent="0.35"/>
  <cols>
    <col min="1" max="1" width="122.81640625" style="74" customWidth="1"/>
  </cols>
  <sheetData>
    <row r="1" spans="1:1" x14ac:dyDescent="0.35">
      <c r="A1" s="73" t="s">
        <v>212</v>
      </c>
    </row>
    <row r="2" spans="1:1" x14ac:dyDescent="0.35">
      <c r="A2" s="74" t="s">
        <v>213</v>
      </c>
    </row>
    <row r="3" spans="1:1" ht="29" x14ac:dyDescent="0.35">
      <c r="A3" s="75" t="s">
        <v>543</v>
      </c>
    </row>
    <row r="4" spans="1:1" x14ac:dyDescent="0.35">
      <c r="A4" s="75"/>
    </row>
    <row r="5" spans="1:1" x14ac:dyDescent="0.35">
      <c r="A5" s="94" t="s">
        <v>502</v>
      </c>
    </row>
    <row r="6" spans="1:1" x14ac:dyDescent="0.35">
      <c r="A6" s="76" t="s">
        <v>544</v>
      </c>
    </row>
    <row r="7" spans="1:1" x14ac:dyDescent="0.35">
      <c r="A7" s="83" t="s">
        <v>545</v>
      </c>
    </row>
    <row r="8" spans="1:1" x14ac:dyDescent="0.35">
      <c r="A8" s="75" t="s">
        <v>214</v>
      </c>
    </row>
    <row r="9" spans="1:1" x14ac:dyDescent="0.35">
      <c r="A9" s="75" t="s">
        <v>215</v>
      </c>
    </row>
    <row r="10" spans="1:1" ht="29" x14ac:dyDescent="0.35">
      <c r="A10" s="75" t="s">
        <v>216</v>
      </c>
    </row>
    <row r="11" spans="1:1" ht="29" x14ac:dyDescent="0.35">
      <c r="A11" s="75" t="s">
        <v>546</v>
      </c>
    </row>
    <row r="12" spans="1:1" x14ac:dyDescent="0.35">
      <c r="A12" s="145" t="s">
        <v>547</v>
      </c>
    </row>
    <row r="13" spans="1:1" ht="29" x14ac:dyDescent="0.35">
      <c r="A13" s="145" t="s">
        <v>548</v>
      </c>
    </row>
    <row r="14" spans="1:1" ht="43.5" x14ac:dyDescent="0.35">
      <c r="A14" s="76" t="s">
        <v>549</v>
      </c>
    </row>
    <row r="15" spans="1:1" ht="58" x14ac:dyDescent="0.35">
      <c r="A15" s="76" t="s">
        <v>550</v>
      </c>
    </row>
    <row r="16" spans="1:1" ht="31" x14ac:dyDescent="0.35">
      <c r="A16" s="76" t="s">
        <v>217</v>
      </c>
    </row>
    <row r="17" spans="1:1" ht="29" x14ac:dyDescent="0.35">
      <c r="A17" s="76" t="s">
        <v>551</v>
      </c>
    </row>
    <row r="18" spans="1:1" ht="29" x14ac:dyDescent="0.35">
      <c r="A18" s="82" t="s">
        <v>244</v>
      </c>
    </row>
    <row r="19" spans="1:1" x14ac:dyDescent="0.35">
      <c r="A19" s="75" t="s">
        <v>552</v>
      </c>
    </row>
    <row r="20" spans="1:1" ht="29" x14ac:dyDescent="0.35">
      <c r="A20" s="76" t="s">
        <v>218</v>
      </c>
    </row>
    <row r="21" spans="1:1" x14ac:dyDescent="0.35">
      <c r="A21" s="83" t="s">
        <v>553</v>
      </c>
    </row>
    <row r="22" spans="1:1" ht="58" x14ac:dyDescent="0.35">
      <c r="A22" s="77" t="s">
        <v>554</v>
      </c>
    </row>
    <row r="23" spans="1:1" ht="31" x14ac:dyDescent="0.35">
      <c r="A23" s="76" t="s">
        <v>219</v>
      </c>
    </row>
    <row r="24" spans="1:1" ht="29" x14ac:dyDescent="0.35">
      <c r="A24" s="75" t="s">
        <v>220</v>
      </c>
    </row>
    <row r="25" spans="1:1" x14ac:dyDescent="0.35">
      <c r="A25" s="75" t="s">
        <v>221</v>
      </c>
    </row>
    <row r="26" spans="1:1" ht="49.5" x14ac:dyDescent="0.45">
      <c r="A26" s="76" t="s">
        <v>555</v>
      </c>
    </row>
    <row r="27" spans="1:1" x14ac:dyDescent="0.35">
      <c r="A27" s="75" t="s">
        <v>558</v>
      </c>
    </row>
    <row r="28" spans="1:1" ht="15" customHeight="1" x14ac:dyDescent="0.35">
      <c r="A28" s="75" t="s">
        <v>557</v>
      </c>
    </row>
    <row r="29" spans="1:1" x14ac:dyDescent="0.35">
      <c r="A29" s="75" t="s">
        <v>556</v>
      </c>
    </row>
    <row r="30" spans="1:1" x14ac:dyDescent="0.35">
      <c r="A30" s="78" t="s">
        <v>222</v>
      </c>
    </row>
    <row r="31" spans="1:1" x14ac:dyDescent="0.35">
      <c r="A31" s="79" t="s">
        <v>559</v>
      </c>
    </row>
    <row r="32" spans="1:1" x14ac:dyDescent="0.35">
      <c r="A32" s="79" t="s">
        <v>560</v>
      </c>
    </row>
    <row r="33" spans="1:1" x14ac:dyDescent="0.35">
      <c r="A33" s="79" t="s">
        <v>561</v>
      </c>
    </row>
    <row r="34" spans="1:1" x14ac:dyDescent="0.35">
      <c r="A34" s="79" t="s">
        <v>562</v>
      </c>
    </row>
    <row r="35" spans="1:1" x14ac:dyDescent="0.35">
      <c r="A35" s="79" t="s">
        <v>568</v>
      </c>
    </row>
    <row r="36" spans="1:1" x14ac:dyDescent="0.35">
      <c r="A36" s="79" t="s">
        <v>245</v>
      </c>
    </row>
    <row r="37" spans="1:1" x14ac:dyDescent="0.35">
      <c r="A37" s="79" t="s">
        <v>569</v>
      </c>
    </row>
    <row r="38" spans="1:1" x14ac:dyDescent="0.35">
      <c r="A38" s="79" t="s">
        <v>570</v>
      </c>
    </row>
    <row r="39" spans="1:1" x14ac:dyDescent="0.35">
      <c r="A39" s="79" t="s">
        <v>571</v>
      </c>
    </row>
    <row r="40" spans="1:1" x14ac:dyDescent="0.35">
      <c r="A40" s="79" t="s">
        <v>223</v>
      </c>
    </row>
    <row r="41" spans="1:1" x14ac:dyDescent="0.35">
      <c r="A41" s="79" t="s">
        <v>563</v>
      </c>
    </row>
    <row r="42" spans="1:1" ht="43.5" x14ac:dyDescent="0.35">
      <c r="A42" s="78" t="s">
        <v>224</v>
      </c>
    </row>
    <row r="43" spans="1:1" ht="29" x14ac:dyDescent="0.35">
      <c r="A43" s="78" t="s">
        <v>564</v>
      </c>
    </row>
    <row r="44" spans="1:1" x14ac:dyDescent="0.35">
      <c r="A44" s="79" t="s">
        <v>225</v>
      </c>
    </row>
    <row r="45" spans="1:1" x14ac:dyDescent="0.35">
      <c r="A45" s="79" t="s">
        <v>565</v>
      </c>
    </row>
    <row r="46" spans="1:1" ht="29" x14ac:dyDescent="0.35">
      <c r="A46" s="78" t="s">
        <v>566</v>
      </c>
    </row>
    <row r="47" spans="1:1" x14ac:dyDescent="0.35">
      <c r="A47" s="79" t="s">
        <v>567</v>
      </c>
    </row>
    <row r="48" spans="1:1" x14ac:dyDescent="0.35">
      <c r="A48" s="79" t="s">
        <v>226</v>
      </c>
    </row>
    <row r="49" spans="1:1" x14ac:dyDescent="0.35">
      <c r="A49" s="79" t="s">
        <v>227</v>
      </c>
    </row>
    <row r="50" spans="1:1" x14ac:dyDescent="0.35">
      <c r="A50" s="75" t="s">
        <v>228</v>
      </c>
    </row>
    <row r="51" spans="1:1" ht="15" customHeight="1" x14ac:dyDescent="0.35">
      <c r="A51" s="80" t="s">
        <v>572</v>
      </c>
    </row>
    <row r="52" spans="1:1" ht="29" x14ac:dyDescent="0.35">
      <c r="A52" s="80" t="s">
        <v>573</v>
      </c>
    </row>
    <row r="53" spans="1:1" ht="29" x14ac:dyDescent="0.35">
      <c r="A53" s="81" t="s">
        <v>574</v>
      </c>
    </row>
    <row r="54" spans="1:1" ht="31" x14ac:dyDescent="0.45">
      <c r="A54" s="76" t="s">
        <v>575</v>
      </c>
    </row>
    <row r="55" spans="1:1" x14ac:dyDescent="0.35">
      <c r="A55" s="83" t="s">
        <v>576</v>
      </c>
    </row>
    <row r="56" spans="1:1" ht="31" x14ac:dyDescent="0.45">
      <c r="A56" s="75" t="s">
        <v>577</v>
      </c>
    </row>
    <row r="57" spans="1:1" x14ac:dyDescent="0.35">
      <c r="A57" s="75" t="s">
        <v>229</v>
      </c>
    </row>
    <row r="58" spans="1:1" ht="43.5" x14ac:dyDescent="0.35">
      <c r="A58" s="75" t="s">
        <v>578</v>
      </c>
    </row>
    <row r="59" spans="1:1" ht="29" x14ac:dyDescent="0.35">
      <c r="A59" s="81" t="s">
        <v>579</v>
      </c>
    </row>
    <row r="60" spans="1:1" ht="75" customHeight="1" x14ac:dyDescent="0.35">
      <c r="A60" s="81" t="s">
        <v>580</v>
      </c>
    </row>
    <row r="61" spans="1:1" x14ac:dyDescent="0.35">
      <c r="A61" s="80" t="s">
        <v>230</v>
      </c>
    </row>
    <row r="62" spans="1:1" ht="29" x14ac:dyDescent="0.35">
      <c r="A62" s="80" t="s">
        <v>246</v>
      </c>
    </row>
    <row r="63" spans="1:1" ht="43.5" x14ac:dyDescent="0.35">
      <c r="A63" s="80" t="s">
        <v>581</v>
      </c>
    </row>
    <row r="64" spans="1:1" ht="43.5" x14ac:dyDescent="0.35">
      <c r="A64" s="146" t="s">
        <v>582</v>
      </c>
    </row>
    <row r="65" spans="1:1" ht="33" customHeight="1" x14ac:dyDescent="0.35">
      <c r="A65" s="76" t="s">
        <v>583</v>
      </c>
    </row>
    <row r="66" spans="1:1" ht="30" customHeight="1" x14ac:dyDescent="0.45">
      <c r="A66" s="75" t="s">
        <v>584</v>
      </c>
    </row>
    <row r="67" spans="1:1" ht="15" customHeight="1" x14ac:dyDescent="0.35">
      <c r="A67" s="83" t="s">
        <v>585</v>
      </c>
    </row>
    <row r="68" spans="1:1" ht="15" customHeight="1" x14ac:dyDescent="0.35">
      <c r="A68" s="75" t="s">
        <v>586</v>
      </c>
    </row>
    <row r="69" spans="1:1" ht="30" customHeight="1" x14ac:dyDescent="0.35">
      <c r="A69" s="75" t="s">
        <v>587</v>
      </c>
    </row>
    <row r="71" spans="1:1" x14ac:dyDescent="0.35">
      <c r="A71" s="94" t="s">
        <v>503</v>
      </c>
    </row>
    <row r="72" spans="1:1" x14ac:dyDescent="0.35">
      <c r="A72" s="76" t="s">
        <v>588</v>
      </c>
    </row>
    <row r="73" spans="1:1" x14ac:dyDescent="0.35">
      <c r="A73" s="75" t="s">
        <v>504</v>
      </c>
    </row>
    <row r="74" spans="1:1" x14ac:dyDescent="0.35">
      <c r="A74" s="75" t="s">
        <v>215</v>
      </c>
    </row>
    <row r="75" spans="1:1" ht="29" x14ac:dyDescent="0.35">
      <c r="A75" s="75" t="s">
        <v>216</v>
      </c>
    </row>
    <row r="76" spans="1:1" x14ac:dyDescent="0.35">
      <c r="A76" s="75" t="s">
        <v>506</v>
      </c>
    </row>
    <row r="77" spans="1:1" ht="29" x14ac:dyDescent="0.35">
      <c r="A77" s="75" t="s">
        <v>505</v>
      </c>
    </row>
    <row r="78" spans="1:1" ht="29" x14ac:dyDescent="0.35">
      <c r="A78" s="75" t="s">
        <v>589</v>
      </c>
    </row>
    <row r="79" spans="1:1" ht="29" x14ac:dyDescent="0.35">
      <c r="A79" s="98" t="s">
        <v>507</v>
      </c>
    </row>
    <row r="80" spans="1:1" ht="29" x14ac:dyDescent="0.35">
      <c r="A80" s="75" t="s">
        <v>511</v>
      </c>
    </row>
    <row r="81" spans="1:1" ht="80.5" x14ac:dyDescent="0.45">
      <c r="A81" s="83" t="s">
        <v>590</v>
      </c>
    </row>
    <row r="82" spans="1:1" ht="29" x14ac:dyDescent="0.35">
      <c r="A82" s="75" t="s">
        <v>508</v>
      </c>
    </row>
    <row r="83" spans="1:1" ht="43.5" x14ac:dyDescent="0.35">
      <c r="A83" s="76" t="s">
        <v>591</v>
      </c>
    </row>
    <row r="84" spans="1:1" x14ac:dyDescent="0.35">
      <c r="A84" s="76" t="s">
        <v>509</v>
      </c>
    </row>
    <row r="85" spans="1:1" ht="31" x14ac:dyDescent="0.35">
      <c r="A85" s="76" t="s">
        <v>592</v>
      </c>
    </row>
    <row r="86" spans="1:1" ht="29" x14ac:dyDescent="0.35">
      <c r="A86" s="76" t="s">
        <v>510</v>
      </c>
    </row>
    <row r="87" spans="1:1" ht="43.5" x14ac:dyDescent="0.35">
      <c r="A87" s="76" t="s">
        <v>593</v>
      </c>
    </row>
    <row r="88" spans="1:1" ht="30" customHeight="1" x14ac:dyDescent="0.35">
      <c r="A88" s="74" t="s">
        <v>594</v>
      </c>
    </row>
    <row r="89" spans="1:1" x14ac:dyDescent="0.35">
      <c r="A89" s="76" t="s">
        <v>515</v>
      </c>
    </row>
    <row r="90" spans="1:1" ht="29" x14ac:dyDescent="0.35">
      <c r="A90" s="76" t="s">
        <v>595</v>
      </c>
    </row>
    <row r="93" spans="1:1" x14ac:dyDescent="0.35">
      <c r="A93" s="99" t="s">
        <v>512</v>
      </c>
    </row>
    <row r="94" spans="1:1" ht="26.5" x14ac:dyDescent="0.35">
      <c r="A94" s="84" t="s">
        <v>513</v>
      </c>
    </row>
    <row r="95" spans="1:1" ht="39" x14ac:dyDescent="0.35">
      <c r="A95" s="85" t="s">
        <v>514</v>
      </c>
    </row>
    <row r="96" spans="1:1" x14ac:dyDescent="0.35">
      <c r="A96" s="147" t="s">
        <v>541</v>
      </c>
    </row>
    <row r="97" spans="1:1" x14ac:dyDescent="0.35">
      <c r="A97" s="147" t="s">
        <v>542</v>
      </c>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53"/>
  <sheetViews>
    <sheetView workbookViewId="0">
      <pane xSplit="1" ySplit="4" topLeftCell="Q5" activePane="bottomRight" state="frozen"/>
      <selection pane="topRight" activeCell="B1" sqref="B1"/>
      <selection pane="bottomLeft" activeCell="A5" sqref="A5"/>
      <selection pane="bottomRight" activeCell="A49" sqref="A49:A53"/>
    </sheetView>
  </sheetViews>
  <sheetFormatPr defaultRowHeight="14.5" x14ac:dyDescent="0.35"/>
  <cols>
    <col min="1" max="1" width="27.54296875" customWidth="1"/>
    <col min="2" max="3" width="11.7265625" customWidth="1"/>
    <col min="4" max="4" width="11" customWidth="1"/>
    <col min="5" max="5" width="14.7265625" customWidth="1"/>
    <col min="6" max="6" width="10.7265625" customWidth="1"/>
    <col min="7" max="7" width="11" customWidth="1"/>
    <col min="9" max="9" width="9.81640625" customWidth="1"/>
    <col min="12" max="12" width="12.1796875" customWidth="1"/>
    <col min="13" max="13" width="13.453125" customWidth="1"/>
    <col min="14" max="14" width="14.7265625" customWidth="1"/>
    <col min="15" max="23" width="12.1796875" customWidth="1"/>
    <col min="24" max="24" width="11.1796875" customWidth="1"/>
    <col min="25" max="37" width="12.26953125" customWidth="1"/>
    <col min="38" max="38" width="11.7265625" style="23" customWidth="1"/>
    <col min="39" max="39" width="13" style="23" customWidth="1"/>
    <col min="40" max="40" width="14.81640625" style="23" customWidth="1"/>
    <col min="41" max="47" width="11.7265625" style="23" customWidth="1"/>
    <col min="48" max="48" width="10" style="23" customWidth="1"/>
    <col min="49" max="50" width="11.7265625" style="23" customWidth="1"/>
    <col min="51" max="63" width="11.453125" style="23" customWidth="1"/>
  </cols>
  <sheetData>
    <row r="1" spans="1:63" ht="15" customHeight="1" x14ac:dyDescent="0.45">
      <c r="A1" s="1" t="s">
        <v>250</v>
      </c>
      <c r="B1" s="56"/>
      <c r="C1" s="1"/>
      <c r="D1" s="102"/>
      <c r="F1" s="4"/>
      <c r="G1" s="4"/>
      <c r="L1" s="162" t="s">
        <v>0</v>
      </c>
      <c r="M1" s="156"/>
      <c r="N1" s="156"/>
      <c r="O1" s="156"/>
      <c r="P1" s="156"/>
      <c r="Q1" s="156"/>
      <c r="R1" s="156"/>
      <c r="S1" s="156"/>
      <c r="T1" s="156"/>
      <c r="U1" s="156"/>
      <c r="V1" s="156"/>
      <c r="W1" s="156"/>
      <c r="X1" s="163"/>
      <c r="Y1" s="166" t="s">
        <v>522</v>
      </c>
      <c r="Z1" s="164"/>
      <c r="AA1" s="164"/>
      <c r="AB1" s="164"/>
      <c r="AC1" s="164"/>
      <c r="AD1" s="164"/>
      <c r="AE1" s="164"/>
      <c r="AF1" s="164"/>
      <c r="AG1" s="164"/>
      <c r="AH1" s="164"/>
      <c r="AI1" s="164"/>
      <c r="AJ1" s="164"/>
      <c r="AK1" s="165"/>
      <c r="AL1" s="164" t="s">
        <v>2</v>
      </c>
      <c r="AM1" s="164"/>
      <c r="AN1" s="164"/>
      <c r="AO1" s="164"/>
      <c r="AP1" s="164"/>
      <c r="AQ1" s="164"/>
      <c r="AR1" s="164"/>
      <c r="AS1" s="164"/>
      <c r="AT1" s="164"/>
      <c r="AU1" s="164"/>
      <c r="AV1" s="164"/>
      <c r="AW1" s="164"/>
      <c r="AX1" s="165"/>
      <c r="AY1" s="166"/>
      <c r="AZ1" s="164"/>
      <c r="BA1" s="164"/>
      <c r="BB1" s="164"/>
      <c r="BC1" s="164"/>
      <c r="BD1" s="164"/>
      <c r="BE1" s="164"/>
      <c r="BF1" s="164"/>
      <c r="BG1" s="164"/>
      <c r="BH1" s="164"/>
      <c r="BI1" s="164"/>
      <c r="BJ1" s="164"/>
      <c r="BK1" s="165"/>
    </row>
    <row r="2" spans="1:63" ht="45.5" x14ac:dyDescent="0.55000000000000004">
      <c r="A2" s="108">
        <v>2012</v>
      </c>
      <c r="B2" s="116"/>
      <c r="C2" s="6"/>
      <c r="E2" s="8"/>
      <c r="F2" s="9" t="s">
        <v>4</v>
      </c>
      <c r="G2" s="117"/>
      <c r="H2" s="10"/>
      <c r="I2" s="10"/>
      <c r="J2" s="10"/>
      <c r="K2" s="10"/>
      <c r="L2" s="152" t="s">
        <v>5</v>
      </c>
      <c r="M2" s="12" t="s">
        <v>6</v>
      </c>
      <c r="N2" s="167" t="s">
        <v>7</v>
      </c>
      <c r="O2" s="167"/>
      <c r="P2" s="167"/>
      <c r="Q2" s="167"/>
      <c r="R2" s="167"/>
      <c r="S2" s="167"/>
      <c r="T2" s="12" t="s">
        <v>8</v>
      </c>
      <c r="U2" s="12" t="s">
        <v>6</v>
      </c>
      <c r="V2" s="167" t="s">
        <v>9</v>
      </c>
      <c r="W2" s="167"/>
      <c r="X2" s="168"/>
      <c r="Y2" s="154" t="s">
        <v>5</v>
      </c>
      <c r="Z2" s="14" t="s">
        <v>6</v>
      </c>
      <c r="AA2" s="160" t="s">
        <v>7</v>
      </c>
      <c r="AB2" s="160"/>
      <c r="AC2" s="160"/>
      <c r="AD2" s="160"/>
      <c r="AE2" s="160"/>
      <c r="AF2" s="160"/>
      <c r="AG2" s="14" t="s">
        <v>8</v>
      </c>
      <c r="AH2" s="14" t="s">
        <v>6</v>
      </c>
      <c r="AI2" s="160" t="s">
        <v>9</v>
      </c>
      <c r="AJ2" s="160"/>
      <c r="AK2" s="161"/>
      <c r="AL2" s="111" t="s">
        <v>5</v>
      </c>
      <c r="AM2" s="14" t="s">
        <v>6</v>
      </c>
      <c r="AN2" s="160" t="s">
        <v>7</v>
      </c>
      <c r="AO2" s="160"/>
      <c r="AP2" s="160"/>
      <c r="AQ2" s="160"/>
      <c r="AR2" s="160"/>
      <c r="AS2" s="160"/>
      <c r="AT2" s="14" t="s">
        <v>8</v>
      </c>
      <c r="AU2" s="14" t="s">
        <v>6</v>
      </c>
      <c r="AV2" s="160" t="s">
        <v>9</v>
      </c>
      <c r="AW2" s="160"/>
      <c r="AX2" s="161"/>
      <c r="AY2" s="154"/>
      <c r="AZ2" s="11"/>
      <c r="BA2" s="160"/>
      <c r="BB2" s="160"/>
      <c r="BC2" s="160"/>
      <c r="BD2" s="160"/>
      <c r="BE2" s="160"/>
      <c r="BF2" s="160"/>
      <c r="BG2" s="11"/>
      <c r="BH2" s="11"/>
      <c r="BI2" s="160"/>
      <c r="BJ2" s="160"/>
      <c r="BK2" s="161"/>
    </row>
    <row r="3" spans="1:63" ht="60" customHeight="1" x14ac:dyDescent="0.35">
      <c r="B3" s="109" t="s">
        <v>253</v>
      </c>
      <c r="C3" s="12" t="s">
        <v>383</v>
      </c>
      <c r="D3" s="12" t="s">
        <v>519</v>
      </c>
      <c r="E3" s="46" t="s">
        <v>10</v>
      </c>
      <c r="F3" s="109" t="s">
        <v>520</v>
      </c>
      <c r="G3" s="109" t="s">
        <v>521</v>
      </c>
      <c r="H3" s="112" t="s">
        <v>11</v>
      </c>
      <c r="I3" s="110" t="s">
        <v>12</v>
      </c>
      <c r="J3" s="112" t="s">
        <v>13</v>
      </c>
      <c r="K3" s="110" t="s">
        <v>12</v>
      </c>
      <c r="L3" s="152"/>
      <c r="M3" s="12" t="s">
        <v>14</v>
      </c>
      <c r="N3" s="12" t="s">
        <v>15</v>
      </c>
      <c r="O3" s="12" t="s">
        <v>16</v>
      </c>
      <c r="P3" s="12" t="s">
        <v>17</v>
      </c>
      <c r="Q3" s="12" t="s">
        <v>18</v>
      </c>
      <c r="R3" s="12" t="s">
        <v>19</v>
      </c>
      <c r="S3" s="12" t="s">
        <v>20</v>
      </c>
      <c r="T3" s="12" t="s">
        <v>21</v>
      </c>
      <c r="U3" s="12" t="s">
        <v>22</v>
      </c>
      <c r="V3" s="12" t="s">
        <v>23</v>
      </c>
      <c r="W3" s="12" t="s">
        <v>24</v>
      </c>
      <c r="X3" s="13" t="s">
        <v>25</v>
      </c>
      <c r="Y3" s="154"/>
      <c r="Z3" s="14" t="s">
        <v>14</v>
      </c>
      <c r="AA3" s="14" t="s">
        <v>15</v>
      </c>
      <c r="AB3" s="14" t="s">
        <v>16</v>
      </c>
      <c r="AC3" s="14" t="s">
        <v>17</v>
      </c>
      <c r="AD3" s="14" t="s">
        <v>18</v>
      </c>
      <c r="AE3" s="14" t="s">
        <v>19</v>
      </c>
      <c r="AF3" s="14" t="s">
        <v>20</v>
      </c>
      <c r="AG3" s="14" t="s">
        <v>21</v>
      </c>
      <c r="AH3" s="14" t="s">
        <v>22</v>
      </c>
      <c r="AI3" s="14" t="s">
        <v>23</v>
      </c>
      <c r="AJ3" s="14" t="s">
        <v>24</v>
      </c>
      <c r="AK3" s="15" t="s">
        <v>25</v>
      </c>
      <c r="AL3" s="111"/>
      <c r="AM3" s="14" t="s">
        <v>14</v>
      </c>
      <c r="AN3" s="14" t="s">
        <v>15</v>
      </c>
      <c r="AO3" s="14" t="s">
        <v>16</v>
      </c>
      <c r="AP3" s="14" t="s">
        <v>17</v>
      </c>
      <c r="AQ3" s="14" t="s">
        <v>18</v>
      </c>
      <c r="AR3" s="14" t="s">
        <v>19</v>
      </c>
      <c r="AS3" s="14" t="s">
        <v>20</v>
      </c>
      <c r="AT3" s="14" t="s">
        <v>21</v>
      </c>
      <c r="AU3" s="14" t="s">
        <v>22</v>
      </c>
      <c r="AV3" s="14" t="s">
        <v>23</v>
      </c>
      <c r="AW3" s="14" t="s">
        <v>24</v>
      </c>
      <c r="AX3" s="15" t="s">
        <v>25</v>
      </c>
      <c r="AY3" s="154"/>
      <c r="AZ3" s="14"/>
      <c r="BA3" s="14"/>
      <c r="BB3" s="14"/>
      <c r="BC3" s="14"/>
      <c r="BD3" s="14"/>
      <c r="BE3" s="14"/>
      <c r="BF3" s="14"/>
      <c r="BG3" s="14"/>
      <c r="BH3" s="14"/>
      <c r="BI3" s="14"/>
      <c r="BJ3" s="14"/>
      <c r="BK3" s="15"/>
    </row>
    <row r="4" spans="1:63" ht="45" customHeight="1" x14ac:dyDescent="0.35">
      <c r="A4" s="6" t="s">
        <v>3</v>
      </c>
      <c r="B4" s="128"/>
      <c r="C4" s="102"/>
      <c r="D4" s="129"/>
      <c r="E4" s="12" t="s">
        <v>26</v>
      </c>
      <c r="F4" s="2"/>
      <c r="G4" s="109" t="s">
        <v>1</v>
      </c>
      <c r="H4" s="150" t="s">
        <v>27</v>
      </c>
      <c r="I4" s="150"/>
      <c r="J4" s="150"/>
      <c r="K4" s="151"/>
      <c r="L4" s="153"/>
      <c r="M4" s="12" t="s">
        <v>28</v>
      </c>
      <c r="N4" s="12" t="s">
        <v>29</v>
      </c>
      <c r="O4" s="12" t="s">
        <v>30</v>
      </c>
      <c r="P4" s="12" t="s">
        <v>31</v>
      </c>
      <c r="Q4" s="12" t="s">
        <v>32</v>
      </c>
      <c r="R4" s="12" t="s">
        <v>33</v>
      </c>
      <c r="S4" s="12" t="s">
        <v>34</v>
      </c>
      <c r="T4" s="12" t="s">
        <v>35</v>
      </c>
      <c r="U4" s="12" t="s">
        <v>36</v>
      </c>
      <c r="V4" s="12" t="s">
        <v>37</v>
      </c>
      <c r="W4" s="12" t="s">
        <v>38</v>
      </c>
      <c r="X4" s="13" t="s">
        <v>39</v>
      </c>
      <c r="Y4" s="155"/>
      <c r="Z4" s="14" t="s">
        <v>28</v>
      </c>
      <c r="AA4" s="14" t="s">
        <v>29</v>
      </c>
      <c r="AB4" s="14" t="s">
        <v>30</v>
      </c>
      <c r="AC4" s="14" t="s">
        <v>31</v>
      </c>
      <c r="AD4" s="14" t="s">
        <v>32</v>
      </c>
      <c r="AE4" s="14" t="s">
        <v>33</v>
      </c>
      <c r="AF4" s="14" t="s">
        <v>34</v>
      </c>
      <c r="AG4" s="14" t="s">
        <v>35</v>
      </c>
      <c r="AH4" s="14" t="s">
        <v>36</v>
      </c>
      <c r="AI4" s="14" t="s">
        <v>37</v>
      </c>
      <c r="AJ4" s="14" t="s">
        <v>38</v>
      </c>
      <c r="AK4" s="15" t="s">
        <v>39</v>
      </c>
      <c r="AL4" s="111"/>
      <c r="AM4" s="14" t="s">
        <v>28</v>
      </c>
      <c r="AN4" s="14" t="s">
        <v>29</v>
      </c>
      <c r="AO4" s="14" t="s">
        <v>30</v>
      </c>
      <c r="AP4" s="14" t="s">
        <v>31</v>
      </c>
      <c r="AQ4" s="14" t="s">
        <v>32</v>
      </c>
      <c r="AR4" s="14" t="s">
        <v>33</v>
      </c>
      <c r="AS4" s="14" t="s">
        <v>34</v>
      </c>
      <c r="AT4" s="14" t="s">
        <v>35</v>
      </c>
      <c r="AU4" s="14" t="s">
        <v>36</v>
      </c>
      <c r="AV4" s="14" t="s">
        <v>37</v>
      </c>
      <c r="AW4" s="14" t="s">
        <v>38</v>
      </c>
      <c r="AX4" s="15" t="s">
        <v>39</v>
      </c>
      <c r="AY4" s="154"/>
      <c r="AZ4" s="14"/>
      <c r="BA4" s="14"/>
      <c r="BB4" s="14"/>
      <c r="BC4" s="14"/>
      <c r="BD4" s="14"/>
      <c r="BE4" s="14"/>
      <c r="BF4" s="14"/>
      <c r="BG4" s="14"/>
      <c r="BH4" s="14"/>
      <c r="BI4" s="14"/>
      <c r="BJ4" s="14"/>
      <c r="BK4" s="15"/>
    </row>
    <row r="5" spans="1:63" x14ac:dyDescent="0.35">
      <c r="A5" s="114" t="s">
        <v>40</v>
      </c>
      <c r="B5" s="4" t="s">
        <v>517</v>
      </c>
      <c r="C5" s="19" t="s">
        <v>518</v>
      </c>
      <c r="D5" s="19">
        <v>38</v>
      </c>
      <c r="E5" s="158" t="s">
        <v>41</v>
      </c>
      <c r="F5" s="16">
        <v>53.093000000000004</v>
      </c>
      <c r="G5" s="118">
        <v>38</v>
      </c>
      <c r="H5" s="119">
        <v>8.3808246710526308</v>
      </c>
      <c r="I5" s="119">
        <v>36.786977652702902</v>
      </c>
      <c r="J5" s="36">
        <f>IF(H5&lt;0.01*F5,0.01,IF(H5&gt;100*F5,100,H5/F5))</f>
        <v>0.15785178217566592</v>
      </c>
      <c r="K5" s="37">
        <f>IF(I5&gt;0,I5/F5,0.01)</f>
        <v>0.69287811298481716</v>
      </c>
      <c r="L5" s="35">
        <v>1</v>
      </c>
      <c r="M5" s="19">
        <v>1</v>
      </c>
      <c r="N5" s="19">
        <v>1</v>
      </c>
      <c r="O5" s="19">
        <v>1</v>
      </c>
      <c r="P5" s="19">
        <v>0</v>
      </c>
      <c r="Q5" s="19">
        <v>0.25</v>
      </c>
      <c r="R5" s="19">
        <v>0.375</v>
      </c>
      <c r="S5" s="19">
        <v>0.3</v>
      </c>
      <c r="T5" s="19">
        <v>1</v>
      </c>
      <c r="U5" s="19">
        <v>1</v>
      </c>
      <c r="V5" s="19">
        <v>0</v>
      </c>
      <c r="W5" s="19">
        <v>0</v>
      </c>
      <c r="X5" s="19">
        <v>1</v>
      </c>
      <c r="Y5" s="17">
        <f>IF(L5&gt;0,(L5/L$34)*LN($J5),"na")</f>
        <v>-1.8460987737303991</v>
      </c>
      <c r="Z5" s="18">
        <f t="shared" ref="Z5:AK20" si="0">IF(M5&gt;0,(M5/M$34)*LN($J5),"na")</f>
        <v>-2.461465031640532</v>
      </c>
      <c r="AA5" s="18">
        <f t="shared" si="0"/>
        <v>-3.3035451740438719</v>
      </c>
      <c r="AB5" s="18">
        <f t="shared" si="0"/>
        <v>-2.0139259349786176</v>
      </c>
      <c r="AC5" s="18" t="str">
        <f t="shared" si="0"/>
        <v>na</v>
      </c>
      <c r="AD5" s="18">
        <f t="shared" si="0"/>
        <v>-1.230732515820266</v>
      </c>
      <c r="AE5" s="18">
        <f t="shared" si="0"/>
        <v>-2.6283440168365004</v>
      </c>
      <c r="AF5" s="18">
        <f t="shared" si="0"/>
        <v>-1.4839454257737177</v>
      </c>
      <c r="AG5" s="18">
        <f t="shared" si="0"/>
        <v>-1.9112552010385306</v>
      </c>
      <c r="AH5" s="18">
        <f t="shared" si="0"/>
        <v>-1.8460987737303991</v>
      </c>
      <c r="AI5" s="18" t="str">
        <f t="shared" si="0"/>
        <v>na</v>
      </c>
      <c r="AJ5" s="18" t="str">
        <f t="shared" si="0"/>
        <v>na</v>
      </c>
      <c r="AK5" s="18">
        <f t="shared" si="0"/>
        <v>-3.5268752692162848</v>
      </c>
      <c r="AL5" s="17">
        <f>IF(L5&gt;0,(((L5/L$34)^2)*($K5^2))/($J5^2),"na")</f>
        <v>19.26702702702703</v>
      </c>
      <c r="AM5" s="18">
        <f t="shared" ref="AM5:AX20" si="1">IF(M5&gt;0,(((M5/M$34)^2)*($K5^2))/($J5^2),"na")</f>
        <v>34.252492492492493</v>
      </c>
      <c r="AN5" s="18">
        <f t="shared" si="1"/>
        <v>61.697183499288776</v>
      </c>
      <c r="AO5" s="18">
        <f t="shared" si="1"/>
        <v>22.929354478445397</v>
      </c>
      <c r="AP5" s="18" t="str">
        <f t="shared" si="1"/>
        <v>na</v>
      </c>
      <c r="AQ5" s="18">
        <f t="shared" si="1"/>
        <v>8.5631231231231233</v>
      </c>
      <c r="AR5" s="18">
        <f t="shared" si="1"/>
        <v>39.054335737633643</v>
      </c>
      <c r="AS5" s="18">
        <f t="shared" si="1"/>
        <v>12.449178608795831</v>
      </c>
      <c r="AT5" s="18">
        <f t="shared" si="1"/>
        <v>20.651052913120729</v>
      </c>
      <c r="AU5" s="18">
        <f t="shared" si="1"/>
        <v>19.26702702702703</v>
      </c>
      <c r="AV5" s="18" t="str">
        <f t="shared" si="1"/>
        <v>na</v>
      </c>
      <c r="AW5" s="18" t="str">
        <f t="shared" si="1"/>
        <v>na</v>
      </c>
      <c r="AX5" s="20">
        <f t="shared" si="1"/>
        <v>70.321000403388467</v>
      </c>
      <c r="AY5" s="18"/>
      <c r="AZ5" s="18"/>
      <c r="BA5" s="18"/>
      <c r="BB5" s="18"/>
      <c r="BC5" s="18"/>
      <c r="BD5" s="18"/>
      <c r="BE5" s="18"/>
      <c r="BF5" s="18"/>
      <c r="BG5" s="18"/>
      <c r="BH5" s="18"/>
      <c r="BI5" s="18"/>
      <c r="BJ5" s="18"/>
      <c r="BK5" s="20"/>
    </row>
    <row r="6" spans="1:63" x14ac:dyDescent="0.35">
      <c r="A6" s="115" t="s">
        <v>42</v>
      </c>
      <c r="B6" s="4" t="s">
        <v>517</v>
      </c>
      <c r="C6" t="s">
        <v>518</v>
      </c>
      <c r="D6">
        <v>38</v>
      </c>
      <c r="E6" s="159"/>
      <c r="F6" s="4">
        <v>86.864999999999995</v>
      </c>
      <c r="G6" s="120">
        <v>38</v>
      </c>
      <c r="H6" s="121">
        <v>0</v>
      </c>
      <c r="I6" s="121">
        <v>0</v>
      </c>
      <c r="J6" s="40">
        <f t="shared" ref="J6:J32" si="2">IF(H6&lt;0.01*F6,0.01,IF(H6&gt;100*F6,100,H6/F6))</f>
        <v>0.01</v>
      </c>
      <c r="K6" s="41">
        <f t="shared" ref="K6:K32" si="3">IF(I6&gt;0,I6/F6,0.01)</f>
        <v>0.01</v>
      </c>
      <c r="L6" s="27">
        <v>1</v>
      </c>
      <c r="M6">
        <v>0</v>
      </c>
      <c r="N6">
        <v>0.25</v>
      </c>
      <c r="O6">
        <v>1</v>
      </c>
      <c r="P6">
        <v>1</v>
      </c>
      <c r="Q6">
        <v>0.25</v>
      </c>
      <c r="R6">
        <v>0.125</v>
      </c>
      <c r="S6">
        <v>0.05</v>
      </c>
      <c r="T6">
        <v>1</v>
      </c>
      <c r="U6">
        <v>0</v>
      </c>
      <c r="V6">
        <v>1</v>
      </c>
      <c r="W6">
        <v>0</v>
      </c>
      <c r="X6">
        <v>0</v>
      </c>
      <c r="Y6" s="22">
        <f t="shared" ref="Y6:Y32" si="4">IF(L6&gt;0,(L6/L$34)*LN($J6),"na")</f>
        <v>-4.6051701859880909</v>
      </c>
      <c r="Z6" s="23" t="str">
        <f t="shared" si="0"/>
        <v>na</v>
      </c>
      <c r="AA6" s="23">
        <f t="shared" si="0"/>
        <v>-2.0602077147841458</v>
      </c>
      <c r="AB6" s="23">
        <f t="shared" si="0"/>
        <v>-5.0238220210779181</v>
      </c>
      <c r="AC6" s="23">
        <f t="shared" si="0"/>
        <v>-8.0590478254791584</v>
      </c>
      <c r="AD6" s="23">
        <f t="shared" si="0"/>
        <v>-3.0701134573253936</v>
      </c>
      <c r="AE6" s="23">
        <f t="shared" si="0"/>
        <v>-2.1855044950451958</v>
      </c>
      <c r="AF6" s="23">
        <f t="shared" si="0"/>
        <v>-0.6169605990797441</v>
      </c>
      <c r="AG6" s="23">
        <f t="shared" si="0"/>
        <v>-4.767705604317082</v>
      </c>
      <c r="AH6" s="23" t="str">
        <f t="shared" si="0"/>
        <v>na</v>
      </c>
      <c r="AI6" s="23">
        <f t="shared" si="0"/>
        <v>-5.5262042231857089</v>
      </c>
      <c r="AJ6" s="23" t="str">
        <f t="shared" si="0"/>
        <v>na</v>
      </c>
      <c r="AK6" s="23" t="str">
        <f t="shared" si="0"/>
        <v>na</v>
      </c>
      <c r="AL6" s="22">
        <f t="shared" ref="AL6:AL32" si="5">IF(L6&gt;0,(((L6/L$34)^2)*($K6^2))/($J6^2),"na")</f>
        <v>1</v>
      </c>
      <c r="AM6" s="23" t="str">
        <f t="shared" si="1"/>
        <v>na</v>
      </c>
      <c r="AN6" s="23">
        <f t="shared" si="1"/>
        <v>0.20013850415512466</v>
      </c>
      <c r="AO6" s="23">
        <f t="shared" si="1"/>
        <v>1.1900826446280994</v>
      </c>
      <c r="AP6" s="23">
        <f t="shared" si="1"/>
        <v>3.0624999999999996</v>
      </c>
      <c r="AQ6" s="23">
        <f t="shared" si="1"/>
        <v>0.44444444444444442</v>
      </c>
      <c r="AR6" s="23">
        <f t="shared" si="1"/>
        <v>0.2252226371732261</v>
      </c>
      <c r="AS6" s="23">
        <f t="shared" si="1"/>
        <v>1.7948307044252643E-2</v>
      </c>
      <c r="AT6" s="23">
        <f t="shared" si="1"/>
        <v>1.0718339100346017</v>
      </c>
      <c r="AU6" s="23" t="str">
        <f t="shared" si="1"/>
        <v>na</v>
      </c>
      <c r="AV6" s="23">
        <f t="shared" si="1"/>
        <v>1.44</v>
      </c>
      <c r="AW6" s="23" t="str">
        <f t="shared" si="1"/>
        <v>na</v>
      </c>
      <c r="AX6" s="25" t="str">
        <f t="shared" si="1"/>
        <v>na</v>
      </c>
      <c r="BK6" s="25"/>
    </row>
    <row r="7" spans="1:63" x14ac:dyDescent="0.35">
      <c r="A7" s="115" t="s">
        <v>43</v>
      </c>
      <c r="B7" s="4" t="s">
        <v>517</v>
      </c>
      <c r="C7" t="s">
        <v>518</v>
      </c>
      <c r="D7">
        <v>38</v>
      </c>
      <c r="E7" s="159"/>
      <c r="F7" s="4">
        <v>41.142000000000003</v>
      </c>
      <c r="G7" s="120">
        <v>38</v>
      </c>
      <c r="H7" s="121">
        <v>3.3523298694736838</v>
      </c>
      <c r="I7" s="121">
        <v>14.413648785725929</v>
      </c>
      <c r="J7" s="40">
        <f t="shared" si="2"/>
        <v>8.1481937423403913E-2</v>
      </c>
      <c r="K7" s="41">
        <f t="shared" si="3"/>
        <v>0.35033904004972843</v>
      </c>
      <c r="L7" s="27">
        <v>1</v>
      </c>
      <c r="M7">
        <v>0</v>
      </c>
      <c r="N7">
        <v>0.25</v>
      </c>
      <c r="O7">
        <v>1</v>
      </c>
      <c r="P7">
        <v>1</v>
      </c>
      <c r="Q7">
        <v>0.25</v>
      </c>
      <c r="R7">
        <v>0.125</v>
      </c>
      <c r="S7">
        <v>0.05</v>
      </c>
      <c r="T7">
        <v>1</v>
      </c>
      <c r="U7">
        <v>0</v>
      </c>
      <c r="V7">
        <v>1</v>
      </c>
      <c r="W7">
        <v>0</v>
      </c>
      <c r="X7">
        <v>0</v>
      </c>
      <c r="Y7" s="22">
        <f t="shared" si="4"/>
        <v>-2.5073739100048482</v>
      </c>
      <c r="Z7" s="23" t="str">
        <f t="shared" si="0"/>
        <v>na</v>
      </c>
      <c r="AA7" s="23">
        <f t="shared" si="0"/>
        <v>-1.1217199071074322</v>
      </c>
      <c r="AB7" s="23">
        <f t="shared" si="0"/>
        <v>-2.735316992732562</v>
      </c>
      <c r="AC7" s="23">
        <f t="shared" si="0"/>
        <v>-4.3879043425084845</v>
      </c>
      <c r="AD7" s="23">
        <f t="shared" si="0"/>
        <v>-1.6715826066698987</v>
      </c>
      <c r="AE7" s="23">
        <f t="shared" si="0"/>
        <v>-1.1899401606802671</v>
      </c>
      <c r="AF7" s="23">
        <f t="shared" si="0"/>
        <v>-0.33591612191452508</v>
      </c>
      <c r="AG7" s="23">
        <f t="shared" si="0"/>
        <v>-2.5958694597697249</v>
      </c>
      <c r="AH7" s="23" t="str">
        <f t="shared" si="0"/>
        <v>na</v>
      </c>
      <c r="AI7" s="23">
        <f t="shared" si="0"/>
        <v>-3.0088486920058179</v>
      </c>
      <c r="AJ7" s="23" t="str">
        <f t="shared" si="0"/>
        <v>na</v>
      </c>
      <c r="AK7" s="23" t="str">
        <f t="shared" si="0"/>
        <v>na</v>
      </c>
      <c r="AL7" s="22">
        <f t="shared" si="5"/>
        <v>18.486486486486488</v>
      </c>
      <c r="AM7" s="23" t="str">
        <f t="shared" si="1"/>
        <v>na</v>
      </c>
      <c r="AN7" s="23">
        <f t="shared" si="1"/>
        <v>3.6998577524893315</v>
      </c>
      <c r="AO7" s="23">
        <f t="shared" si="1"/>
        <v>22.00044672771946</v>
      </c>
      <c r="AP7" s="23">
        <f t="shared" si="1"/>
        <v>56.61486486486487</v>
      </c>
      <c r="AQ7" s="23">
        <f t="shared" si="1"/>
        <v>8.2162162162162158</v>
      </c>
      <c r="AR7" s="23">
        <f t="shared" si="1"/>
        <v>4.163575238553693</v>
      </c>
      <c r="AS7" s="23">
        <f t="shared" si="1"/>
        <v>0.33180113562888669</v>
      </c>
      <c r="AT7" s="23">
        <f t="shared" si="1"/>
        <v>19.814443093612638</v>
      </c>
      <c r="AU7" s="23" t="str">
        <f t="shared" si="1"/>
        <v>na</v>
      </c>
      <c r="AV7" s="23">
        <f t="shared" si="1"/>
        <v>26.620540540540539</v>
      </c>
      <c r="AW7" s="23" t="str">
        <f t="shared" si="1"/>
        <v>na</v>
      </c>
      <c r="AX7" s="25" t="str">
        <f t="shared" si="1"/>
        <v>na</v>
      </c>
      <c r="BK7" s="25"/>
    </row>
    <row r="8" spans="1:63" x14ac:dyDescent="0.35">
      <c r="A8" s="115" t="s">
        <v>44</v>
      </c>
      <c r="B8" s="4" t="s">
        <v>517</v>
      </c>
      <c r="C8" t="s">
        <v>518</v>
      </c>
      <c r="D8">
        <v>38</v>
      </c>
      <c r="E8" s="159"/>
      <c r="F8" s="4">
        <v>21.837</v>
      </c>
      <c r="G8" s="120">
        <v>38</v>
      </c>
      <c r="H8" s="121">
        <v>1.6761649347368419</v>
      </c>
      <c r="I8" s="121">
        <v>10.33257459497737</v>
      </c>
      <c r="J8" s="40">
        <f t="shared" si="2"/>
        <v>7.6758022381134855E-2</v>
      </c>
      <c r="K8" s="41">
        <f t="shared" si="3"/>
        <v>0.47316822800647385</v>
      </c>
      <c r="L8" s="27">
        <v>1</v>
      </c>
      <c r="M8">
        <v>0.25</v>
      </c>
      <c r="N8">
        <v>0.25</v>
      </c>
      <c r="O8">
        <v>0</v>
      </c>
      <c r="P8">
        <v>0.25</v>
      </c>
      <c r="Q8">
        <v>0</v>
      </c>
      <c r="R8">
        <v>0.375</v>
      </c>
      <c r="S8">
        <v>0.3</v>
      </c>
      <c r="T8">
        <v>1</v>
      </c>
      <c r="U8">
        <v>1</v>
      </c>
      <c r="V8">
        <v>0.25</v>
      </c>
      <c r="W8">
        <v>0</v>
      </c>
      <c r="X8">
        <v>0.25</v>
      </c>
      <c r="Y8" s="22">
        <f t="shared" si="4"/>
        <v>-2.567097371838742</v>
      </c>
      <c r="Z8" s="23">
        <f t="shared" si="0"/>
        <v>-0.85569912394624725</v>
      </c>
      <c r="AA8" s="23">
        <f t="shared" si="0"/>
        <v>-1.1484382979278582</v>
      </c>
      <c r="AB8" s="23" t="str">
        <f t="shared" si="0"/>
        <v>na</v>
      </c>
      <c r="AC8" s="23">
        <f t="shared" si="0"/>
        <v>-1.1231051001794496</v>
      </c>
      <c r="AD8" s="23" t="str">
        <f t="shared" si="0"/>
        <v>na</v>
      </c>
      <c r="AE8" s="23">
        <f t="shared" si="0"/>
        <v>-3.6548504954992258</v>
      </c>
      <c r="AF8" s="23">
        <f t="shared" si="0"/>
        <v>-2.0635041075067395</v>
      </c>
      <c r="AG8" s="23">
        <f t="shared" si="0"/>
        <v>-2.6577008084918736</v>
      </c>
      <c r="AH8" s="23">
        <f t="shared" si="0"/>
        <v>-2.567097371838742</v>
      </c>
      <c r="AI8" s="23">
        <f t="shared" si="0"/>
        <v>-0.77012921155162262</v>
      </c>
      <c r="AJ8" s="23" t="str">
        <f t="shared" si="0"/>
        <v>na</v>
      </c>
      <c r="AK8" s="23">
        <f t="shared" si="0"/>
        <v>-1.2260763566991006</v>
      </c>
      <c r="AL8" s="22">
        <f t="shared" si="5"/>
        <v>38.000000000000007</v>
      </c>
      <c r="AM8" s="23">
        <f t="shared" si="1"/>
        <v>4.2222222222222223</v>
      </c>
      <c r="AN8" s="23">
        <f t="shared" si="1"/>
        <v>7.6052631578947381</v>
      </c>
      <c r="AO8" s="23" t="str">
        <f t="shared" si="1"/>
        <v>na</v>
      </c>
      <c r="AP8" s="23">
        <f t="shared" si="1"/>
        <v>7.2734375000000009</v>
      </c>
      <c r="AQ8" s="23" t="str">
        <f t="shared" si="1"/>
        <v>na</v>
      </c>
      <c r="AR8" s="23">
        <f t="shared" si="1"/>
        <v>77.026141913243322</v>
      </c>
      <c r="AS8" s="23">
        <f t="shared" si="1"/>
        <v>24.553284036537622</v>
      </c>
      <c r="AT8" s="23">
        <f t="shared" si="1"/>
        <v>40.729688581314868</v>
      </c>
      <c r="AU8" s="23">
        <f t="shared" si="1"/>
        <v>38.000000000000007</v>
      </c>
      <c r="AV8" s="23">
        <f t="shared" si="1"/>
        <v>3.4200000000000004</v>
      </c>
      <c r="AW8" s="23" t="str">
        <f t="shared" si="1"/>
        <v>na</v>
      </c>
      <c r="AX8" s="25">
        <f t="shared" si="1"/>
        <v>8.6683002895967931</v>
      </c>
      <c r="BK8" s="25"/>
    </row>
    <row r="9" spans="1:63" ht="14.5" customHeight="1" x14ac:dyDescent="0.35">
      <c r="A9" s="115" t="s">
        <v>45</v>
      </c>
      <c r="B9" s="4" t="s">
        <v>516</v>
      </c>
      <c r="C9" t="s">
        <v>518</v>
      </c>
      <c r="D9">
        <v>15</v>
      </c>
      <c r="E9" s="159"/>
      <c r="F9">
        <v>106.807</v>
      </c>
      <c r="G9" s="123">
        <v>15</v>
      </c>
      <c r="H9" s="124">
        <v>7.333333333333333</v>
      </c>
      <c r="I9" s="124">
        <v>16.676187756655839</v>
      </c>
      <c r="J9" s="40">
        <f t="shared" si="2"/>
        <v>6.8659669622153349E-2</v>
      </c>
      <c r="K9" s="41">
        <f t="shared" si="3"/>
        <v>0.15613384662668026</v>
      </c>
      <c r="L9" s="27">
        <v>1</v>
      </c>
      <c r="M9">
        <v>1</v>
      </c>
      <c r="N9">
        <v>1</v>
      </c>
      <c r="O9">
        <v>1</v>
      </c>
      <c r="P9">
        <v>0.25</v>
      </c>
      <c r="Q9">
        <v>0.25</v>
      </c>
      <c r="R9">
        <v>0.375</v>
      </c>
      <c r="S9">
        <v>0.45</v>
      </c>
      <c r="T9">
        <v>0</v>
      </c>
      <c r="U9">
        <v>1</v>
      </c>
      <c r="V9">
        <v>1</v>
      </c>
      <c r="W9">
        <v>1</v>
      </c>
      <c r="X9">
        <v>0.25</v>
      </c>
      <c r="Y9" s="22">
        <f t="shared" si="4"/>
        <v>-2.6785933027591962</v>
      </c>
      <c r="Z9" s="23">
        <f t="shared" si="0"/>
        <v>-3.5714577370122615</v>
      </c>
      <c r="AA9" s="23">
        <f t="shared" si="0"/>
        <v>-4.7932722259901404</v>
      </c>
      <c r="AB9" s="23">
        <f t="shared" si="0"/>
        <v>-2.9221017848282145</v>
      </c>
      <c r="AC9" s="23">
        <f t="shared" si="0"/>
        <v>-1.1718845699571483</v>
      </c>
      <c r="AD9" s="23">
        <f t="shared" si="0"/>
        <v>-1.7857288685061308</v>
      </c>
      <c r="AE9" s="23">
        <f t="shared" si="0"/>
        <v>-3.8135904649452961</v>
      </c>
      <c r="AF9" s="23">
        <f t="shared" si="0"/>
        <v>-3.229691446389078</v>
      </c>
      <c r="AG9" s="23" t="str">
        <f t="shared" si="0"/>
        <v>na</v>
      </c>
      <c r="AH9" s="23">
        <f t="shared" si="0"/>
        <v>-2.6785933027591962</v>
      </c>
      <c r="AI9" s="23">
        <f t="shared" si="0"/>
        <v>-3.2143119633110353</v>
      </c>
      <c r="AJ9" s="23">
        <f t="shared" si="0"/>
        <v>-3.0612494888676527</v>
      </c>
      <c r="AK9" s="23">
        <f t="shared" si="0"/>
        <v>-1.2793281446014071</v>
      </c>
      <c r="AL9" s="22">
        <f t="shared" si="5"/>
        <v>5.1711924439197166</v>
      </c>
      <c r="AM9" s="23">
        <f t="shared" si="1"/>
        <v>9.1932310114128306</v>
      </c>
      <c r="AN9" s="23">
        <f t="shared" si="1"/>
        <v>16.55927552679001</v>
      </c>
      <c r="AO9" s="23">
        <f t="shared" si="1"/>
        <v>6.1541463795408218</v>
      </c>
      <c r="AP9" s="23">
        <f t="shared" si="1"/>
        <v>0.98979855371900838</v>
      </c>
      <c r="AQ9" s="23">
        <f t="shared" si="1"/>
        <v>2.2983077528532077</v>
      </c>
      <c r="AR9" s="23">
        <f t="shared" si="1"/>
        <v>10.482026395948727</v>
      </c>
      <c r="AS9" s="23">
        <f t="shared" si="1"/>
        <v>7.517946131239615</v>
      </c>
      <c r="AT9" s="23" t="str">
        <f t="shared" si="1"/>
        <v>na</v>
      </c>
      <c r="AU9" s="23">
        <f t="shared" si="1"/>
        <v>5.1711924439197166</v>
      </c>
      <c r="AV9" s="23">
        <f t="shared" si="1"/>
        <v>7.4465171192443913</v>
      </c>
      <c r="AW9" s="23">
        <f t="shared" si="1"/>
        <v>6.7542105389971816</v>
      </c>
      <c r="AX9" s="25">
        <f t="shared" si="1"/>
        <v>1.1796170778734216</v>
      </c>
      <c r="BK9" s="25"/>
    </row>
    <row r="10" spans="1:63" x14ac:dyDescent="0.35">
      <c r="A10" s="4" t="s">
        <v>46</v>
      </c>
      <c r="B10" s="4" t="s">
        <v>517</v>
      </c>
      <c r="C10" t="s">
        <v>518</v>
      </c>
      <c r="D10">
        <v>38</v>
      </c>
      <c r="E10" s="159"/>
      <c r="F10" s="4">
        <v>1009.87</v>
      </c>
      <c r="G10" s="120">
        <v>38</v>
      </c>
      <c r="H10" s="121">
        <v>38.551793495263162</v>
      </c>
      <c r="I10" s="121">
        <v>109.36288405760131</v>
      </c>
      <c r="J10" s="40">
        <f t="shared" si="2"/>
        <v>3.8175006184224862E-2</v>
      </c>
      <c r="K10" s="41">
        <f t="shared" si="3"/>
        <v>0.10829402205987039</v>
      </c>
      <c r="L10" s="27">
        <v>1</v>
      </c>
      <c r="M10">
        <v>0</v>
      </c>
      <c r="N10">
        <v>0.25</v>
      </c>
      <c r="O10">
        <v>0</v>
      </c>
      <c r="P10">
        <v>0</v>
      </c>
      <c r="Q10">
        <v>0.25</v>
      </c>
      <c r="R10">
        <v>0.25</v>
      </c>
      <c r="S10">
        <v>0.25</v>
      </c>
      <c r="T10">
        <v>1</v>
      </c>
      <c r="U10">
        <v>0</v>
      </c>
      <c r="V10">
        <v>1</v>
      </c>
      <c r="W10">
        <v>0</v>
      </c>
      <c r="X10">
        <v>0.25</v>
      </c>
      <c r="Y10" s="22">
        <f t="shared" si="4"/>
        <v>-3.2655742658807321</v>
      </c>
      <c r="Z10" s="23" t="str">
        <f t="shared" si="0"/>
        <v>na</v>
      </c>
      <c r="AA10" s="23">
        <f t="shared" si="0"/>
        <v>-1.4609148031571697</v>
      </c>
      <c r="AB10" s="23" t="str">
        <f t="shared" si="0"/>
        <v>na</v>
      </c>
      <c r="AC10" s="23" t="str">
        <f t="shared" si="0"/>
        <v>na</v>
      </c>
      <c r="AD10" s="23">
        <f t="shared" si="0"/>
        <v>-2.1770495105871546</v>
      </c>
      <c r="AE10" s="23">
        <f t="shared" si="0"/>
        <v>-3.0995281167681528</v>
      </c>
      <c r="AF10" s="23">
        <f t="shared" si="0"/>
        <v>-2.1874660154224999</v>
      </c>
      <c r="AG10" s="23">
        <f t="shared" si="0"/>
        <v>-3.3808298282059339</v>
      </c>
      <c r="AH10" s="23" t="str">
        <f t="shared" si="0"/>
        <v>na</v>
      </c>
      <c r="AI10" s="23">
        <f t="shared" si="0"/>
        <v>-3.9186891190568782</v>
      </c>
      <c r="AJ10" s="23" t="str">
        <f t="shared" si="0"/>
        <v>na</v>
      </c>
      <c r="AK10" s="23">
        <f t="shared" si="0"/>
        <v>-1.5596772613161705</v>
      </c>
      <c r="AL10" s="22">
        <f t="shared" si="5"/>
        <v>8.0473100702461782</v>
      </c>
      <c r="AM10" s="23" t="str">
        <f t="shared" si="1"/>
        <v>na</v>
      </c>
      <c r="AN10" s="23">
        <f t="shared" si="1"/>
        <v>1.6105765999315411</v>
      </c>
      <c r="AO10" s="23" t="str">
        <f t="shared" si="1"/>
        <v>na</v>
      </c>
      <c r="AP10" s="23" t="str">
        <f t="shared" si="1"/>
        <v>na</v>
      </c>
      <c r="AQ10" s="23">
        <f t="shared" si="1"/>
        <v>3.5765822534427456</v>
      </c>
      <c r="AR10" s="23">
        <f t="shared" si="1"/>
        <v>7.2497455846860142</v>
      </c>
      <c r="AS10" s="23">
        <f t="shared" si="1"/>
        <v>3.6108898005271186</v>
      </c>
      <c r="AT10" s="23">
        <f t="shared" si="1"/>
        <v>8.625379817852787</v>
      </c>
      <c r="AU10" s="23" t="str">
        <f t="shared" si="1"/>
        <v>na</v>
      </c>
      <c r="AV10" s="23">
        <f t="shared" si="1"/>
        <v>11.588126501154496</v>
      </c>
      <c r="AW10" s="23" t="str">
        <f t="shared" si="1"/>
        <v>na</v>
      </c>
      <c r="AX10" s="25">
        <f t="shared" si="1"/>
        <v>1.8356973740102664</v>
      </c>
      <c r="BK10" s="25"/>
    </row>
    <row r="11" spans="1:63" x14ac:dyDescent="0.35">
      <c r="A11" s="115" t="s">
        <v>47</v>
      </c>
      <c r="B11" s="4" t="s">
        <v>517</v>
      </c>
      <c r="C11" t="s">
        <v>518</v>
      </c>
      <c r="D11">
        <v>38</v>
      </c>
      <c r="E11" s="159"/>
      <c r="F11" s="4">
        <v>505.96199999999999</v>
      </c>
      <c r="G11" s="120">
        <v>38</v>
      </c>
      <c r="H11" s="121">
        <v>36.875628561052629</v>
      </c>
      <c r="I11" s="121">
        <v>135.4252454896708</v>
      </c>
      <c r="J11" s="40">
        <f t="shared" si="2"/>
        <v>7.288220965418872E-2</v>
      </c>
      <c r="K11" s="41">
        <f t="shared" si="3"/>
        <v>0.26765892594635726</v>
      </c>
      <c r="L11" s="27">
        <v>1</v>
      </c>
      <c r="M11">
        <v>0</v>
      </c>
      <c r="N11">
        <v>1</v>
      </c>
      <c r="O11">
        <v>1</v>
      </c>
      <c r="P11">
        <v>0</v>
      </c>
      <c r="Q11">
        <v>0.25</v>
      </c>
      <c r="R11">
        <v>0.125</v>
      </c>
      <c r="S11">
        <v>0.05</v>
      </c>
      <c r="T11">
        <v>1</v>
      </c>
      <c r="U11">
        <v>0</v>
      </c>
      <c r="V11">
        <v>1</v>
      </c>
      <c r="W11">
        <v>0</v>
      </c>
      <c r="X11">
        <v>0.125</v>
      </c>
      <c r="Y11" s="22">
        <f t="shared" si="4"/>
        <v>-2.6189107074150106</v>
      </c>
      <c r="Z11" s="23" t="str">
        <f t="shared" si="0"/>
        <v>na</v>
      </c>
      <c r="AA11" s="23">
        <f t="shared" si="0"/>
        <v>-4.6864717922163353</v>
      </c>
      <c r="AB11" s="23">
        <f t="shared" si="0"/>
        <v>-2.856993498998194</v>
      </c>
      <c r="AC11" s="23" t="str">
        <f t="shared" si="0"/>
        <v>na</v>
      </c>
      <c r="AD11" s="23">
        <f t="shared" si="0"/>
        <v>-1.7459404716100071</v>
      </c>
      <c r="AE11" s="23">
        <f t="shared" si="0"/>
        <v>-1.2428728780952594</v>
      </c>
      <c r="AF11" s="23">
        <f t="shared" si="0"/>
        <v>-0.35085885075416406</v>
      </c>
      <c r="AG11" s="23">
        <f t="shared" si="0"/>
        <v>-2.7113428500296579</v>
      </c>
      <c r="AH11" s="23" t="str">
        <f t="shared" si="0"/>
        <v>na</v>
      </c>
      <c r="AI11" s="23">
        <f t="shared" si="0"/>
        <v>-3.1426928488980126</v>
      </c>
      <c r="AJ11" s="23" t="str">
        <f t="shared" si="0"/>
        <v>na</v>
      </c>
      <c r="AK11" s="23">
        <f t="shared" si="0"/>
        <v>-0.62541151221850999</v>
      </c>
      <c r="AL11" s="22">
        <f t="shared" si="5"/>
        <v>13.48715657882985</v>
      </c>
      <c r="AM11" s="23" t="str">
        <f t="shared" si="1"/>
        <v>na</v>
      </c>
      <c r="AN11" s="23">
        <f t="shared" si="1"/>
        <v>43.188789487887284</v>
      </c>
      <c r="AO11" s="23">
        <f t="shared" si="1"/>
        <v>16.050830969847098</v>
      </c>
      <c r="AP11" s="23" t="str">
        <f t="shared" si="1"/>
        <v>na</v>
      </c>
      <c r="AQ11" s="23">
        <f t="shared" si="1"/>
        <v>5.9942918128132661</v>
      </c>
      <c r="AR11" s="23">
        <f t="shared" si="1"/>
        <v>3.0376129726522851</v>
      </c>
      <c r="AS11" s="23">
        <f t="shared" si="1"/>
        <v>0.24207162743075022</v>
      </c>
      <c r="AT11" s="23">
        <f t="shared" si="1"/>
        <v>14.455991771136102</v>
      </c>
      <c r="AU11" s="23" t="str">
        <f t="shared" si="1"/>
        <v>na</v>
      </c>
      <c r="AV11" s="23">
        <f t="shared" si="1"/>
        <v>19.421505473514983</v>
      </c>
      <c r="AW11" s="23" t="str">
        <f t="shared" si="1"/>
        <v>na</v>
      </c>
      <c r="AX11" s="25">
        <f t="shared" si="1"/>
        <v>0.76914949525071097</v>
      </c>
      <c r="BK11" s="25"/>
    </row>
    <row r="12" spans="1:63" x14ac:dyDescent="0.35">
      <c r="A12" s="115" t="s">
        <v>48</v>
      </c>
      <c r="B12" s="4" t="s">
        <v>517</v>
      </c>
      <c r="C12" t="s">
        <v>518</v>
      </c>
      <c r="D12">
        <v>38</v>
      </c>
      <c r="E12" s="159"/>
      <c r="F12" s="4">
        <v>13.135999999999999</v>
      </c>
      <c r="G12" s="120">
        <v>38</v>
      </c>
      <c r="H12" s="121">
        <v>2.696156774736842</v>
      </c>
      <c r="I12" s="121">
        <v>11.168665662759103</v>
      </c>
      <c r="J12" s="40">
        <f t="shared" si="2"/>
        <v>0.20524944996474134</v>
      </c>
      <c r="K12" s="41">
        <f t="shared" si="3"/>
        <v>0.85023337871186844</v>
      </c>
      <c r="L12" s="27">
        <v>1</v>
      </c>
      <c r="M12">
        <v>0</v>
      </c>
      <c r="N12">
        <v>0</v>
      </c>
      <c r="O12">
        <v>0</v>
      </c>
      <c r="P12">
        <v>1</v>
      </c>
      <c r="Q12">
        <v>1</v>
      </c>
      <c r="R12" s="8">
        <v>0.375</v>
      </c>
      <c r="S12" s="8">
        <v>1</v>
      </c>
      <c r="T12">
        <v>0</v>
      </c>
      <c r="U12">
        <v>1</v>
      </c>
      <c r="V12">
        <v>0.25</v>
      </c>
      <c r="W12">
        <v>0</v>
      </c>
      <c r="X12">
        <v>0.25</v>
      </c>
      <c r="Y12" s="22">
        <f t="shared" si="4"/>
        <v>-1.5835292104839267</v>
      </c>
      <c r="Z12" s="23" t="str">
        <f t="shared" si="0"/>
        <v>na</v>
      </c>
      <c r="AA12" s="23" t="str">
        <f t="shared" si="0"/>
        <v>na</v>
      </c>
      <c r="AB12" s="23" t="str">
        <f t="shared" si="0"/>
        <v>na</v>
      </c>
      <c r="AC12" s="23">
        <f t="shared" si="0"/>
        <v>-2.7711761183468715</v>
      </c>
      <c r="AD12" s="23">
        <f t="shared" si="0"/>
        <v>-4.2227445612904706</v>
      </c>
      <c r="AE12" s="23">
        <f t="shared" si="0"/>
        <v>-2.2545161640788107</v>
      </c>
      <c r="AF12" s="23">
        <f t="shared" si="0"/>
        <v>-4.2429490807224823</v>
      </c>
      <c r="AG12" s="23" t="str">
        <f t="shared" si="0"/>
        <v>na</v>
      </c>
      <c r="AH12" s="23">
        <f t="shared" si="0"/>
        <v>-1.5835292104839267</v>
      </c>
      <c r="AI12" s="23">
        <f t="shared" si="0"/>
        <v>-0.47505876314517798</v>
      </c>
      <c r="AJ12" s="23" t="str">
        <f t="shared" si="0"/>
        <v>na</v>
      </c>
      <c r="AK12" s="23">
        <f t="shared" si="0"/>
        <v>-0.75631245873859188</v>
      </c>
      <c r="AL12" s="22">
        <f t="shared" si="5"/>
        <v>17.159802985835995</v>
      </c>
      <c r="AM12" s="23" t="str">
        <f t="shared" si="1"/>
        <v>na</v>
      </c>
      <c r="AN12" s="23" t="str">
        <f t="shared" si="1"/>
        <v>na</v>
      </c>
      <c r="AO12" s="23" t="str">
        <f t="shared" si="1"/>
        <v>na</v>
      </c>
      <c r="AP12" s="23">
        <f t="shared" si="1"/>
        <v>52.551896644122735</v>
      </c>
      <c r="AQ12" s="23">
        <f t="shared" si="1"/>
        <v>122.02526567705596</v>
      </c>
      <c r="AR12" s="23">
        <f t="shared" si="1"/>
        <v>34.782984736586833</v>
      </c>
      <c r="AS12" s="23">
        <f t="shared" si="1"/>
        <v>123.19576512346713</v>
      </c>
      <c r="AT12" s="23" t="str">
        <f t="shared" si="1"/>
        <v>na</v>
      </c>
      <c r="AU12" s="23">
        <f t="shared" si="1"/>
        <v>17.159802985835995</v>
      </c>
      <c r="AV12" s="23">
        <f t="shared" si="1"/>
        <v>1.5443822687252393</v>
      </c>
      <c r="AW12" s="23" t="str">
        <f t="shared" si="1"/>
        <v>na</v>
      </c>
      <c r="AX12" s="25">
        <f t="shared" si="1"/>
        <v>3.9143769787248961</v>
      </c>
      <c r="BK12" s="25"/>
    </row>
    <row r="13" spans="1:63" x14ac:dyDescent="0.35">
      <c r="A13" s="115" t="s">
        <v>49</v>
      </c>
      <c r="B13" s="4" t="s">
        <v>517</v>
      </c>
      <c r="C13" t="s">
        <v>518</v>
      </c>
      <c r="D13">
        <v>38</v>
      </c>
      <c r="E13" s="159"/>
      <c r="F13" s="4">
        <v>44.634999999999998</v>
      </c>
      <c r="G13" s="120">
        <v>38</v>
      </c>
      <c r="H13" s="121">
        <v>4.7123189894736841</v>
      </c>
      <c r="I13" s="121">
        <v>16.391224569630463</v>
      </c>
      <c r="J13" s="40">
        <f t="shared" si="2"/>
        <v>0.10557452648087116</v>
      </c>
      <c r="K13" s="41">
        <f t="shared" si="3"/>
        <v>0.36722806249872214</v>
      </c>
      <c r="L13" s="27">
        <v>1</v>
      </c>
      <c r="M13">
        <v>0</v>
      </c>
      <c r="N13">
        <v>0</v>
      </c>
      <c r="O13">
        <v>0</v>
      </c>
      <c r="P13">
        <v>0.25</v>
      </c>
      <c r="Q13">
        <v>1</v>
      </c>
      <c r="R13">
        <v>0.25</v>
      </c>
      <c r="S13">
        <v>0.15</v>
      </c>
      <c r="T13">
        <v>1</v>
      </c>
      <c r="U13">
        <v>0</v>
      </c>
      <c r="V13">
        <v>0</v>
      </c>
      <c r="W13">
        <v>0</v>
      </c>
      <c r="X13">
        <v>0</v>
      </c>
      <c r="Y13" s="22">
        <f t="shared" si="4"/>
        <v>-2.2483381633166717</v>
      </c>
      <c r="Z13" s="23" t="str">
        <f t="shared" si="0"/>
        <v>na</v>
      </c>
      <c r="AA13" s="23" t="str">
        <f t="shared" si="0"/>
        <v>na</v>
      </c>
      <c r="AB13" s="23" t="str">
        <f t="shared" si="0"/>
        <v>na</v>
      </c>
      <c r="AC13" s="23">
        <f t="shared" si="0"/>
        <v>-0.98364794645104392</v>
      </c>
      <c r="AD13" s="23">
        <f t="shared" si="0"/>
        <v>-5.9955684355111245</v>
      </c>
      <c r="AE13" s="23">
        <f t="shared" si="0"/>
        <v>-2.1340158838259935</v>
      </c>
      <c r="AF13" s="23">
        <f t="shared" si="0"/>
        <v>-0.90363830487368613</v>
      </c>
      <c r="AG13" s="23">
        <f t="shared" si="0"/>
        <v>-2.3276912749631422</v>
      </c>
      <c r="AH13" s="23" t="str">
        <f t="shared" si="0"/>
        <v>na</v>
      </c>
      <c r="AI13" s="23" t="str">
        <f t="shared" si="0"/>
        <v>na</v>
      </c>
      <c r="AJ13" s="23" t="str">
        <f t="shared" si="0"/>
        <v>na</v>
      </c>
      <c r="AK13" s="23" t="str">
        <f t="shared" si="0"/>
        <v>na</v>
      </c>
      <c r="AL13" s="22">
        <f t="shared" si="5"/>
        <v>12.099110362933379</v>
      </c>
      <c r="AM13" s="23" t="str">
        <f t="shared" si="1"/>
        <v>na</v>
      </c>
      <c r="AN13" s="23" t="str">
        <f t="shared" si="1"/>
        <v>na</v>
      </c>
      <c r="AO13" s="23" t="str">
        <f t="shared" si="1"/>
        <v>na</v>
      </c>
      <c r="AP13" s="23">
        <f t="shared" si="1"/>
        <v>2.315845342905217</v>
      </c>
      <c r="AQ13" s="23">
        <f t="shared" si="1"/>
        <v>86.038118136415136</v>
      </c>
      <c r="AR13" s="23">
        <f t="shared" si="1"/>
        <v>10.899974173559057</v>
      </c>
      <c r="AS13" s="23">
        <f t="shared" si="1"/>
        <v>1.9544269298060459</v>
      </c>
      <c r="AT13" s="23">
        <f t="shared" si="1"/>
        <v>12.968236768243054</v>
      </c>
      <c r="AU13" s="23" t="str">
        <f t="shared" si="1"/>
        <v>na</v>
      </c>
      <c r="AV13" s="23" t="str">
        <f t="shared" si="1"/>
        <v>na</v>
      </c>
      <c r="AW13" s="23" t="str">
        <f t="shared" si="1"/>
        <v>na</v>
      </c>
      <c r="AX13" s="25" t="str">
        <f t="shared" si="1"/>
        <v>na</v>
      </c>
      <c r="BK13" s="25"/>
    </row>
    <row r="14" spans="1:63" x14ac:dyDescent="0.35">
      <c r="A14" s="115" t="s">
        <v>50</v>
      </c>
      <c r="B14" s="4" t="s">
        <v>517</v>
      </c>
      <c r="C14" t="s">
        <v>518</v>
      </c>
      <c r="D14">
        <v>38</v>
      </c>
      <c r="E14" s="159"/>
      <c r="F14" s="4">
        <v>76.084999999999994</v>
      </c>
      <c r="G14" s="120">
        <v>38</v>
      </c>
      <c r="H14" s="121">
        <v>13.409319477368422</v>
      </c>
      <c r="I14" s="121">
        <v>47.197211172721758</v>
      </c>
      <c r="J14" s="40">
        <f t="shared" si="2"/>
        <v>0.17624130219318423</v>
      </c>
      <c r="K14" s="41">
        <f t="shared" si="3"/>
        <v>0.62032215512547495</v>
      </c>
      <c r="L14" s="27">
        <v>1</v>
      </c>
      <c r="M14">
        <v>0.25</v>
      </c>
      <c r="N14">
        <v>0.25</v>
      </c>
      <c r="O14">
        <v>1</v>
      </c>
      <c r="P14">
        <v>0</v>
      </c>
      <c r="Q14">
        <v>0</v>
      </c>
      <c r="R14">
        <v>0.25</v>
      </c>
      <c r="S14">
        <v>0.05</v>
      </c>
      <c r="T14">
        <v>1</v>
      </c>
      <c r="U14">
        <v>1</v>
      </c>
      <c r="V14">
        <v>1</v>
      </c>
      <c r="W14">
        <v>0</v>
      </c>
      <c r="X14">
        <v>1</v>
      </c>
      <c r="Y14" s="22">
        <f t="shared" si="4"/>
        <v>-1.7359011877660029</v>
      </c>
      <c r="Z14" s="23">
        <f t="shared" si="0"/>
        <v>-0.57863372925533429</v>
      </c>
      <c r="AA14" s="23">
        <f t="shared" si="0"/>
        <v>-0.77658737347426443</v>
      </c>
      <c r="AB14" s="23">
        <f t="shared" si="0"/>
        <v>-1.8937103866538216</v>
      </c>
      <c r="AC14" s="23" t="str">
        <f t="shared" si="0"/>
        <v>na</v>
      </c>
      <c r="AD14" s="23" t="str">
        <f t="shared" si="0"/>
        <v>na</v>
      </c>
      <c r="AE14" s="23">
        <f t="shared" si="0"/>
        <v>-1.6476350256762062</v>
      </c>
      <c r="AF14" s="23">
        <f t="shared" si="0"/>
        <v>-0.23256092467678505</v>
      </c>
      <c r="AG14" s="23">
        <f t="shared" si="0"/>
        <v>-1.7971682885106852</v>
      </c>
      <c r="AH14" s="23">
        <f t="shared" si="0"/>
        <v>-1.7359011877660029</v>
      </c>
      <c r="AI14" s="23">
        <f t="shared" si="0"/>
        <v>-2.0830814253192034</v>
      </c>
      <c r="AJ14" s="23" t="str">
        <f t="shared" si="0"/>
        <v>na</v>
      </c>
      <c r="AK14" s="23">
        <f t="shared" si="0"/>
        <v>-3.3163485378216175</v>
      </c>
      <c r="AL14" s="22">
        <f t="shared" si="5"/>
        <v>12.388513514566634</v>
      </c>
      <c r="AM14" s="23">
        <f t="shared" si="1"/>
        <v>1.3765015016185149</v>
      </c>
      <c r="AN14" s="23">
        <f t="shared" si="1"/>
        <v>2.4794185635109125</v>
      </c>
      <c r="AO14" s="23">
        <f t="shared" si="1"/>
        <v>14.743354926426413</v>
      </c>
      <c r="AP14" s="23" t="str">
        <f t="shared" si="1"/>
        <v>na</v>
      </c>
      <c r="AQ14" s="23" t="str">
        <f t="shared" si="1"/>
        <v>na</v>
      </c>
      <c r="AR14" s="23">
        <f t="shared" si="1"/>
        <v>11.160694737627397</v>
      </c>
      <c r="AS14" s="23">
        <f t="shared" si="1"/>
        <v>0.22235284438131542</v>
      </c>
      <c r="AT14" s="23">
        <f t="shared" si="1"/>
        <v>13.278428879834461</v>
      </c>
      <c r="AU14" s="23">
        <f t="shared" si="1"/>
        <v>12.388513514566634</v>
      </c>
      <c r="AV14" s="23">
        <f t="shared" si="1"/>
        <v>17.839459460975956</v>
      </c>
      <c r="AW14" s="23" t="str">
        <f t="shared" si="1"/>
        <v>na</v>
      </c>
      <c r="AX14" s="25">
        <f t="shared" si="1"/>
        <v>45.215728541470199</v>
      </c>
      <c r="BK14" s="25"/>
    </row>
    <row r="15" spans="1:63" x14ac:dyDescent="0.35">
      <c r="A15" s="115" t="s">
        <v>51</v>
      </c>
      <c r="B15" s="4" t="s">
        <v>517</v>
      </c>
      <c r="C15" t="s">
        <v>518</v>
      </c>
      <c r="D15">
        <v>38</v>
      </c>
      <c r="E15" s="159"/>
      <c r="F15" s="4">
        <v>146.79400000000001</v>
      </c>
      <c r="G15" s="120">
        <v>38</v>
      </c>
      <c r="H15" s="121">
        <v>11.733154540526314</v>
      </c>
      <c r="I15" s="121">
        <v>38.772744990830766</v>
      </c>
      <c r="J15" s="40">
        <f t="shared" si="2"/>
        <v>7.9929387716979675E-2</v>
      </c>
      <c r="K15" s="41">
        <f t="shared" si="3"/>
        <v>0.26413031180314428</v>
      </c>
      <c r="L15" s="27">
        <v>1</v>
      </c>
      <c r="M15">
        <v>0</v>
      </c>
      <c r="N15">
        <v>1</v>
      </c>
      <c r="O15">
        <v>0</v>
      </c>
      <c r="P15">
        <v>0</v>
      </c>
      <c r="Q15">
        <v>0</v>
      </c>
      <c r="R15">
        <v>0.125</v>
      </c>
      <c r="S15">
        <v>0.35</v>
      </c>
      <c r="T15">
        <v>0.25</v>
      </c>
      <c r="U15">
        <v>0</v>
      </c>
      <c r="V15">
        <v>0</v>
      </c>
      <c r="W15">
        <v>0</v>
      </c>
      <c r="X15">
        <v>0</v>
      </c>
      <c r="Y15" s="22">
        <f t="shared" si="4"/>
        <v>-2.5266116876140137</v>
      </c>
      <c r="Z15" s="23" t="str">
        <f t="shared" si="0"/>
        <v>na</v>
      </c>
      <c r="AA15" s="23">
        <f t="shared" si="0"/>
        <v>-4.5213051252040248</v>
      </c>
      <c r="AB15" s="23" t="str">
        <f t="shared" si="0"/>
        <v>na</v>
      </c>
      <c r="AC15" s="23" t="str">
        <f t="shared" si="0"/>
        <v>na</v>
      </c>
      <c r="AD15" s="23" t="str">
        <f t="shared" si="0"/>
        <v>na</v>
      </c>
      <c r="AE15" s="23">
        <f t="shared" si="0"/>
        <v>-1.1990699534439386</v>
      </c>
      <c r="AF15" s="23">
        <f t="shared" si="0"/>
        <v>-2.3694540228341943</v>
      </c>
      <c r="AG15" s="23">
        <f t="shared" si="0"/>
        <v>-0.65394655444127403</v>
      </c>
      <c r="AH15" s="23" t="str">
        <f t="shared" si="0"/>
        <v>na</v>
      </c>
      <c r="AI15" s="23" t="str">
        <f t="shared" si="0"/>
        <v>na</v>
      </c>
      <c r="AJ15" s="23" t="str">
        <f t="shared" si="0"/>
        <v>na</v>
      </c>
      <c r="AK15" s="23" t="str">
        <f t="shared" si="0"/>
        <v>na</v>
      </c>
      <c r="AL15" s="22">
        <f t="shared" si="5"/>
        <v>10.920022061735935</v>
      </c>
      <c r="AM15" s="23" t="str">
        <f t="shared" si="1"/>
        <v>na</v>
      </c>
      <c r="AN15" s="23">
        <f t="shared" si="1"/>
        <v>34.968270092428639</v>
      </c>
      <c r="AO15" s="23" t="str">
        <f t="shared" si="1"/>
        <v>na</v>
      </c>
      <c r="AP15" s="23" t="str">
        <f t="shared" si="1"/>
        <v>na</v>
      </c>
      <c r="AQ15" s="23" t="str">
        <f t="shared" si="1"/>
        <v>na</v>
      </c>
      <c r="AR15" s="23">
        <f t="shared" si="1"/>
        <v>2.459436166733977</v>
      </c>
      <c r="AS15" s="23">
        <f t="shared" si="1"/>
        <v>9.6037995358084167</v>
      </c>
      <c r="AT15" s="23">
        <f t="shared" si="1"/>
        <v>0.73152812150590873</v>
      </c>
      <c r="AU15" s="23" t="str">
        <f t="shared" si="1"/>
        <v>na</v>
      </c>
      <c r="AV15" s="23" t="str">
        <f t="shared" si="1"/>
        <v>na</v>
      </c>
      <c r="AW15" s="23" t="str">
        <f t="shared" si="1"/>
        <v>na</v>
      </c>
      <c r="AX15" s="25" t="str">
        <f t="shared" si="1"/>
        <v>na</v>
      </c>
      <c r="BK15" s="25"/>
    </row>
    <row r="16" spans="1:63" x14ac:dyDescent="0.35">
      <c r="A16" s="115" t="s">
        <v>52</v>
      </c>
      <c r="B16" s="4" t="s">
        <v>517</v>
      </c>
      <c r="C16" t="s">
        <v>518</v>
      </c>
      <c r="D16">
        <v>38</v>
      </c>
      <c r="E16" s="159"/>
      <c r="F16" s="4">
        <v>426.483</v>
      </c>
      <c r="G16" s="120">
        <v>38</v>
      </c>
      <c r="H16" s="121">
        <v>225.0652058510527</v>
      </c>
      <c r="I16" s="121">
        <v>653.79278515715271</v>
      </c>
      <c r="J16" s="40">
        <f t="shared" si="2"/>
        <v>0.52772374479417161</v>
      </c>
      <c r="K16" s="41">
        <f t="shared" si="3"/>
        <v>1.5329867430991451</v>
      </c>
      <c r="L16" s="27">
        <v>1</v>
      </c>
      <c r="M16">
        <v>0</v>
      </c>
      <c r="N16">
        <v>0</v>
      </c>
      <c r="O16">
        <v>0</v>
      </c>
      <c r="P16">
        <v>0.25</v>
      </c>
      <c r="Q16">
        <v>0.25</v>
      </c>
      <c r="R16">
        <v>0.25</v>
      </c>
      <c r="S16">
        <v>0.05</v>
      </c>
      <c r="T16">
        <v>1</v>
      </c>
      <c r="U16">
        <v>1</v>
      </c>
      <c r="V16">
        <v>1</v>
      </c>
      <c r="W16">
        <v>1</v>
      </c>
      <c r="X16">
        <v>1</v>
      </c>
      <c r="Y16" s="22">
        <f t="shared" si="4"/>
        <v>-0.63918234281541131</v>
      </c>
      <c r="Z16" s="23" t="str">
        <f t="shared" si="0"/>
        <v>na</v>
      </c>
      <c r="AA16" s="23" t="str">
        <f t="shared" si="0"/>
        <v>na</v>
      </c>
      <c r="AB16" s="23" t="str">
        <f t="shared" si="0"/>
        <v>na</v>
      </c>
      <c r="AC16" s="23">
        <f t="shared" si="0"/>
        <v>-0.27964227498174243</v>
      </c>
      <c r="AD16" s="23">
        <f t="shared" si="0"/>
        <v>-0.42612156187694084</v>
      </c>
      <c r="AE16" s="23">
        <f t="shared" si="0"/>
        <v>-0.60668154572310229</v>
      </c>
      <c r="AF16" s="23">
        <f t="shared" si="0"/>
        <v>-8.5632084204935469E-2</v>
      </c>
      <c r="AG16" s="23">
        <f t="shared" si="0"/>
        <v>-0.66174171962066108</v>
      </c>
      <c r="AH16" s="23">
        <f t="shared" si="0"/>
        <v>-0.63918234281541131</v>
      </c>
      <c r="AI16" s="23">
        <f t="shared" si="0"/>
        <v>-0.76701881137849359</v>
      </c>
      <c r="AJ16" s="23">
        <f t="shared" si="0"/>
        <v>-0.73049410607475573</v>
      </c>
      <c r="AK16" s="23">
        <f t="shared" si="0"/>
        <v>-1.2211244758264574</v>
      </c>
      <c r="AL16" s="22">
        <f t="shared" si="5"/>
        <v>8.4384664340032778</v>
      </c>
      <c r="AM16" s="23" t="str">
        <f t="shared" si="1"/>
        <v>na</v>
      </c>
      <c r="AN16" s="23" t="str">
        <f t="shared" si="1"/>
        <v>na</v>
      </c>
      <c r="AO16" s="23" t="str">
        <f t="shared" si="1"/>
        <v>na</v>
      </c>
      <c r="AP16" s="23">
        <f t="shared" si="1"/>
        <v>1.6151752158834396</v>
      </c>
      <c r="AQ16" s="23">
        <f t="shared" si="1"/>
        <v>3.7504295262236784</v>
      </c>
      <c r="AR16" s="23">
        <f t="shared" si="1"/>
        <v>7.6021346558558687</v>
      </c>
      <c r="AS16" s="23">
        <f t="shared" si="1"/>
        <v>0.1514561865401105</v>
      </c>
      <c r="AT16" s="23">
        <f t="shared" si="1"/>
        <v>9.0446344726534758</v>
      </c>
      <c r="AU16" s="23">
        <f t="shared" si="1"/>
        <v>8.4384664340032778</v>
      </c>
      <c r="AV16" s="23">
        <f t="shared" si="1"/>
        <v>12.151391664964718</v>
      </c>
      <c r="AW16" s="23">
        <f t="shared" si="1"/>
        <v>11.021670444412443</v>
      </c>
      <c r="AX16" s="25">
        <f t="shared" si="1"/>
        <v>30.798804645736176</v>
      </c>
      <c r="BK16" s="25"/>
    </row>
    <row r="17" spans="1:63" ht="14.5" customHeight="1" x14ac:dyDescent="0.35">
      <c r="A17" s="115" t="s">
        <v>53</v>
      </c>
      <c r="B17" s="4" t="s">
        <v>516</v>
      </c>
      <c r="C17" t="s">
        <v>518</v>
      </c>
      <c r="D17">
        <v>15</v>
      </c>
      <c r="E17" s="159"/>
      <c r="F17">
        <v>37.493000000000002</v>
      </c>
      <c r="G17" s="123">
        <v>15</v>
      </c>
      <c r="H17" s="124">
        <v>14.666666666666666</v>
      </c>
      <c r="I17" s="124">
        <v>31.365738056189972</v>
      </c>
      <c r="J17" s="40">
        <f t="shared" si="2"/>
        <v>0.39118413214911224</v>
      </c>
      <c r="K17" s="41">
        <f t="shared" si="3"/>
        <v>0.83657584232229942</v>
      </c>
      <c r="L17" s="27">
        <v>1</v>
      </c>
      <c r="M17">
        <v>0</v>
      </c>
      <c r="N17">
        <v>1</v>
      </c>
      <c r="O17">
        <v>1</v>
      </c>
      <c r="P17">
        <v>0</v>
      </c>
      <c r="Q17">
        <v>0</v>
      </c>
      <c r="R17">
        <v>0.25</v>
      </c>
      <c r="S17">
        <v>1</v>
      </c>
      <c r="T17">
        <v>1</v>
      </c>
      <c r="U17">
        <v>0</v>
      </c>
      <c r="V17">
        <v>1</v>
      </c>
      <c r="W17">
        <v>0</v>
      </c>
      <c r="X17">
        <v>0.25</v>
      </c>
      <c r="Y17" s="22">
        <f t="shared" si="4"/>
        <v>-0.93857690363515645</v>
      </c>
      <c r="Z17" s="23" t="str">
        <f t="shared" si="0"/>
        <v>na</v>
      </c>
      <c r="AA17" s="23">
        <f t="shared" si="0"/>
        <v>-1.6795586696629115</v>
      </c>
      <c r="AB17" s="23">
        <f t="shared" si="0"/>
        <v>-1.0239020766928981</v>
      </c>
      <c r="AC17" s="23" t="str">
        <f t="shared" si="0"/>
        <v>na</v>
      </c>
      <c r="AD17" s="23" t="str">
        <f t="shared" si="0"/>
        <v>na</v>
      </c>
      <c r="AE17" s="23">
        <f t="shared" si="0"/>
        <v>-0.8908526542977756</v>
      </c>
      <c r="AF17" s="23">
        <f t="shared" si="0"/>
        <v>-2.5148472059123805</v>
      </c>
      <c r="AG17" s="23">
        <f t="shared" si="0"/>
        <v>-0.97170314729286777</v>
      </c>
      <c r="AH17" s="23" t="str">
        <f t="shared" si="0"/>
        <v>na</v>
      </c>
      <c r="AI17" s="23">
        <f t="shared" si="0"/>
        <v>-1.1262922843621876</v>
      </c>
      <c r="AJ17" s="23" t="str">
        <f t="shared" si="0"/>
        <v>na</v>
      </c>
      <c r="AK17" s="23">
        <f t="shared" si="0"/>
        <v>-0.44827553606455234</v>
      </c>
      <c r="AL17" s="22">
        <f t="shared" si="5"/>
        <v>4.5734946871310527</v>
      </c>
      <c r="AM17" s="23" t="str">
        <f t="shared" si="1"/>
        <v>na</v>
      </c>
      <c r="AN17" s="23">
        <f t="shared" si="1"/>
        <v>14.645318167101097</v>
      </c>
      <c r="AO17" s="23">
        <f t="shared" si="1"/>
        <v>5.4428366524534848</v>
      </c>
      <c r="AP17" s="23" t="str">
        <f t="shared" si="1"/>
        <v>na</v>
      </c>
      <c r="AQ17" s="23" t="str">
        <f t="shared" si="1"/>
        <v>na</v>
      </c>
      <c r="AR17" s="23">
        <f t="shared" si="1"/>
        <v>4.120218138133577</v>
      </c>
      <c r="AS17" s="23">
        <f t="shared" si="1"/>
        <v>32.834594763954527</v>
      </c>
      <c r="AT17" s="23">
        <f t="shared" si="1"/>
        <v>4.9020266930301526</v>
      </c>
      <c r="AU17" s="23" t="str">
        <f t="shared" si="1"/>
        <v>na</v>
      </c>
      <c r="AV17" s="23">
        <f t="shared" si="1"/>
        <v>6.5858323494687152</v>
      </c>
      <c r="AW17" s="23" t="str">
        <f t="shared" si="1"/>
        <v>na</v>
      </c>
      <c r="AX17" s="25">
        <f t="shared" si="1"/>
        <v>1.0432743505507234</v>
      </c>
      <c r="BK17" s="25"/>
    </row>
    <row r="18" spans="1:63" x14ac:dyDescent="0.35">
      <c r="A18" s="115" t="s">
        <v>54</v>
      </c>
      <c r="B18" s="4" t="s">
        <v>517</v>
      </c>
      <c r="C18" t="s">
        <v>518</v>
      </c>
      <c r="D18">
        <v>38</v>
      </c>
      <c r="E18" s="159"/>
      <c r="F18" s="4">
        <v>25.460999999999999</v>
      </c>
      <c r="G18" s="120">
        <v>38</v>
      </c>
      <c r="H18" s="121">
        <v>0</v>
      </c>
      <c r="I18" s="121">
        <v>0</v>
      </c>
      <c r="J18" s="40">
        <f t="shared" si="2"/>
        <v>0.01</v>
      </c>
      <c r="K18" s="41">
        <f t="shared" si="3"/>
        <v>0.01</v>
      </c>
      <c r="L18" s="27">
        <v>1</v>
      </c>
      <c r="M18">
        <v>0.25</v>
      </c>
      <c r="N18">
        <v>0.25</v>
      </c>
      <c r="O18">
        <v>0</v>
      </c>
      <c r="P18">
        <v>0.25</v>
      </c>
      <c r="Q18">
        <v>0</v>
      </c>
      <c r="R18">
        <v>0.125</v>
      </c>
      <c r="S18">
        <v>1</v>
      </c>
      <c r="T18">
        <v>1</v>
      </c>
      <c r="U18">
        <v>0</v>
      </c>
      <c r="V18">
        <v>1</v>
      </c>
      <c r="W18">
        <v>0</v>
      </c>
      <c r="X18">
        <v>0</v>
      </c>
      <c r="Y18" s="22">
        <f t="shared" si="4"/>
        <v>-4.6051701859880909</v>
      </c>
      <c r="Z18" s="23">
        <f t="shared" si="0"/>
        <v>-1.5350567286626968</v>
      </c>
      <c r="AA18" s="23">
        <f t="shared" si="0"/>
        <v>-2.0602077147841458</v>
      </c>
      <c r="AB18" s="23" t="str">
        <f t="shared" si="0"/>
        <v>na</v>
      </c>
      <c r="AC18" s="23">
        <f t="shared" si="0"/>
        <v>-2.0147619563697896</v>
      </c>
      <c r="AD18" s="23" t="str">
        <f t="shared" si="0"/>
        <v>na</v>
      </c>
      <c r="AE18" s="23">
        <f t="shared" si="0"/>
        <v>-2.1855044950451958</v>
      </c>
      <c r="AF18" s="23">
        <f t="shared" si="0"/>
        <v>-12.339211981594884</v>
      </c>
      <c r="AG18" s="23">
        <f t="shared" si="0"/>
        <v>-4.767705604317082</v>
      </c>
      <c r="AH18" s="23" t="str">
        <f t="shared" si="0"/>
        <v>na</v>
      </c>
      <c r="AI18" s="23">
        <f t="shared" si="0"/>
        <v>-5.5262042231857089</v>
      </c>
      <c r="AJ18" s="23" t="str">
        <f t="shared" si="0"/>
        <v>na</v>
      </c>
      <c r="AK18" s="23" t="str">
        <f t="shared" si="0"/>
        <v>na</v>
      </c>
      <c r="AL18" s="22">
        <f t="shared" si="5"/>
        <v>1</v>
      </c>
      <c r="AM18" s="23">
        <f t="shared" si="1"/>
        <v>0.1111111111111111</v>
      </c>
      <c r="AN18" s="23">
        <f t="shared" si="1"/>
        <v>0.20013850415512466</v>
      </c>
      <c r="AO18" s="23" t="str">
        <f t="shared" si="1"/>
        <v>na</v>
      </c>
      <c r="AP18" s="23">
        <f t="shared" si="1"/>
        <v>0.19140624999999997</v>
      </c>
      <c r="AQ18" s="23" t="str">
        <f t="shared" si="1"/>
        <v>na</v>
      </c>
      <c r="AR18" s="23">
        <f t="shared" si="1"/>
        <v>0.2252226371732261</v>
      </c>
      <c r="AS18" s="23">
        <f t="shared" si="1"/>
        <v>7.1793228177010588</v>
      </c>
      <c r="AT18" s="23">
        <f t="shared" si="1"/>
        <v>1.0718339100346017</v>
      </c>
      <c r="AU18" s="23" t="str">
        <f t="shared" si="1"/>
        <v>na</v>
      </c>
      <c r="AV18" s="23">
        <f t="shared" si="1"/>
        <v>1.44</v>
      </c>
      <c r="AW18" s="23" t="str">
        <f t="shared" si="1"/>
        <v>na</v>
      </c>
      <c r="AX18" s="25" t="str">
        <f t="shared" si="1"/>
        <v>na</v>
      </c>
      <c r="BK18" s="25"/>
    </row>
    <row r="19" spans="1:63" x14ac:dyDescent="0.35">
      <c r="A19" s="115" t="s">
        <v>55</v>
      </c>
      <c r="B19" s="4" t="s">
        <v>517</v>
      </c>
      <c r="C19" t="s">
        <v>518</v>
      </c>
      <c r="D19">
        <v>38</v>
      </c>
      <c r="E19" s="159"/>
      <c r="F19" s="4">
        <v>40.65</v>
      </c>
      <c r="G19" s="120">
        <v>38</v>
      </c>
      <c r="H19" s="121">
        <v>11.12462437736842</v>
      </c>
      <c r="I19" s="121">
        <v>35.961350250835139</v>
      </c>
      <c r="J19" s="40">
        <f t="shared" si="2"/>
        <v>0.27366849636822682</v>
      </c>
      <c r="K19" s="41">
        <f t="shared" si="3"/>
        <v>0.88465806275117198</v>
      </c>
      <c r="L19" s="27">
        <v>1</v>
      </c>
      <c r="M19">
        <v>0</v>
      </c>
      <c r="N19">
        <v>0</v>
      </c>
      <c r="O19">
        <v>0</v>
      </c>
      <c r="P19">
        <v>1</v>
      </c>
      <c r="Q19">
        <v>0.25</v>
      </c>
      <c r="R19">
        <v>0.125</v>
      </c>
      <c r="S19">
        <v>0.15</v>
      </c>
      <c r="T19">
        <v>1</v>
      </c>
      <c r="U19">
        <v>0</v>
      </c>
      <c r="V19">
        <v>1</v>
      </c>
      <c r="W19">
        <v>0</v>
      </c>
      <c r="X19">
        <v>1</v>
      </c>
      <c r="Y19" s="22">
        <f t="shared" si="4"/>
        <v>-1.2958377723435788</v>
      </c>
      <c r="Z19" s="23" t="str">
        <f t="shared" si="0"/>
        <v>na</v>
      </c>
      <c r="AA19" s="23" t="str">
        <f t="shared" si="0"/>
        <v>na</v>
      </c>
      <c r="AB19" s="23" t="str">
        <f t="shared" si="0"/>
        <v>na</v>
      </c>
      <c r="AC19" s="23">
        <f t="shared" si="0"/>
        <v>-2.267716101601263</v>
      </c>
      <c r="AD19" s="23">
        <f t="shared" si="0"/>
        <v>-0.86389184822905252</v>
      </c>
      <c r="AE19" s="23">
        <f t="shared" si="0"/>
        <v>-0.6149738580613594</v>
      </c>
      <c r="AF19" s="23">
        <f t="shared" si="0"/>
        <v>-0.52081518122899806</v>
      </c>
      <c r="AG19" s="23">
        <f t="shared" si="0"/>
        <v>-1.3415732231321755</v>
      </c>
      <c r="AH19" s="23" t="str">
        <f t="shared" si="0"/>
        <v>na</v>
      </c>
      <c r="AI19" s="23">
        <f t="shared" si="0"/>
        <v>-1.5550053268122945</v>
      </c>
      <c r="AJ19" s="23" t="str">
        <f t="shared" si="0"/>
        <v>na</v>
      </c>
      <c r="AK19" s="23">
        <f t="shared" si="0"/>
        <v>-2.4756303710444492</v>
      </c>
      <c r="AL19" s="22">
        <f t="shared" si="5"/>
        <v>10.449638535134627</v>
      </c>
      <c r="AM19" s="23" t="str">
        <f t="shared" si="1"/>
        <v>na</v>
      </c>
      <c r="AN19" s="23" t="str">
        <f t="shared" si="1"/>
        <v>na</v>
      </c>
      <c r="AO19" s="23" t="str">
        <f t="shared" si="1"/>
        <v>na</v>
      </c>
      <c r="AP19" s="23">
        <f t="shared" si="1"/>
        <v>32.002018013849792</v>
      </c>
      <c r="AQ19" s="23">
        <f t="shared" si="1"/>
        <v>4.6442837933931678</v>
      </c>
      <c r="AR19" s="23">
        <f t="shared" si="1"/>
        <v>2.353495148389988</v>
      </c>
      <c r="AS19" s="23">
        <f t="shared" si="1"/>
        <v>1.6879798883704564</v>
      </c>
      <c r="AT19" s="23">
        <f t="shared" si="1"/>
        <v>11.200276929561596</v>
      </c>
      <c r="AU19" s="23" t="str">
        <f t="shared" si="1"/>
        <v>na</v>
      </c>
      <c r="AV19" s="23">
        <f t="shared" si="1"/>
        <v>15.047479490593862</v>
      </c>
      <c r="AW19" s="23" t="str">
        <f t="shared" si="1"/>
        <v>na</v>
      </c>
      <c r="AX19" s="25">
        <f t="shared" si="1"/>
        <v>38.139201995911279</v>
      </c>
      <c r="BK19" s="25"/>
    </row>
    <row r="20" spans="1:63" x14ac:dyDescent="0.35">
      <c r="A20" s="115" t="s">
        <v>56</v>
      </c>
      <c r="B20" s="4" t="s">
        <v>517</v>
      </c>
      <c r="C20" t="s">
        <v>518</v>
      </c>
      <c r="D20">
        <v>38</v>
      </c>
      <c r="E20" s="159"/>
      <c r="F20" s="4">
        <v>23.25</v>
      </c>
      <c r="G20" s="120">
        <v>38</v>
      </c>
      <c r="H20" s="121">
        <v>0</v>
      </c>
      <c r="I20" s="121">
        <v>0</v>
      </c>
      <c r="J20" s="40">
        <f t="shared" si="2"/>
        <v>0.01</v>
      </c>
      <c r="K20" s="41">
        <f t="shared" si="3"/>
        <v>0.01</v>
      </c>
      <c r="L20" s="27">
        <v>1</v>
      </c>
      <c r="M20">
        <v>0</v>
      </c>
      <c r="N20">
        <v>0.25</v>
      </c>
      <c r="O20">
        <v>0</v>
      </c>
      <c r="P20">
        <v>1</v>
      </c>
      <c r="Q20">
        <v>0</v>
      </c>
      <c r="R20">
        <v>0.125</v>
      </c>
      <c r="S20">
        <v>0.05</v>
      </c>
      <c r="T20">
        <v>1</v>
      </c>
      <c r="U20">
        <v>0</v>
      </c>
      <c r="V20">
        <v>0</v>
      </c>
      <c r="W20">
        <v>0</v>
      </c>
      <c r="X20">
        <v>0</v>
      </c>
      <c r="Y20" s="22">
        <f t="shared" si="4"/>
        <v>-4.6051701859880909</v>
      </c>
      <c r="Z20" s="23" t="str">
        <f t="shared" si="0"/>
        <v>na</v>
      </c>
      <c r="AA20" s="23">
        <f t="shared" si="0"/>
        <v>-2.0602077147841458</v>
      </c>
      <c r="AB20" s="23" t="str">
        <f t="shared" si="0"/>
        <v>na</v>
      </c>
      <c r="AC20" s="23">
        <f t="shared" si="0"/>
        <v>-8.0590478254791584</v>
      </c>
      <c r="AD20" s="23" t="str">
        <f t="shared" si="0"/>
        <v>na</v>
      </c>
      <c r="AE20" s="23">
        <f t="shared" si="0"/>
        <v>-2.1855044950451958</v>
      </c>
      <c r="AF20" s="23">
        <f t="shared" si="0"/>
        <v>-0.6169605990797441</v>
      </c>
      <c r="AG20" s="23">
        <f t="shared" si="0"/>
        <v>-4.767705604317082</v>
      </c>
      <c r="AH20" s="23" t="str">
        <f t="shared" si="0"/>
        <v>na</v>
      </c>
      <c r="AI20" s="23" t="str">
        <f t="shared" si="0"/>
        <v>na</v>
      </c>
      <c r="AJ20" s="23" t="str">
        <f t="shared" si="0"/>
        <v>na</v>
      </c>
      <c r="AK20" s="23" t="str">
        <f t="shared" si="0"/>
        <v>na</v>
      </c>
      <c r="AL20" s="22">
        <f t="shared" si="5"/>
        <v>1</v>
      </c>
      <c r="AM20" s="23" t="str">
        <f t="shared" si="1"/>
        <v>na</v>
      </c>
      <c r="AN20" s="23">
        <f t="shared" si="1"/>
        <v>0.20013850415512466</v>
      </c>
      <c r="AO20" s="23" t="str">
        <f t="shared" si="1"/>
        <v>na</v>
      </c>
      <c r="AP20" s="23">
        <f t="shared" si="1"/>
        <v>3.0624999999999996</v>
      </c>
      <c r="AQ20" s="23" t="str">
        <f t="shared" si="1"/>
        <v>na</v>
      </c>
      <c r="AR20" s="23">
        <f t="shared" si="1"/>
        <v>0.2252226371732261</v>
      </c>
      <c r="AS20" s="23">
        <f t="shared" si="1"/>
        <v>1.7948307044252643E-2</v>
      </c>
      <c r="AT20" s="23">
        <f t="shared" si="1"/>
        <v>1.0718339100346017</v>
      </c>
      <c r="AU20" s="23" t="str">
        <f t="shared" si="1"/>
        <v>na</v>
      </c>
      <c r="AV20" s="23" t="str">
        <f t="shared" si="1"/>
        <v>na</v>
      </c>
      <c r="AW20" s="23" t="str">
        <f t="shared" si="1"/>
        <v>na</v>
      </c>
      <c r="AX20" s="25" t="str">
        <f t="shared" si="1"/>
        <v>na</v>
      </c>
      <c r="BK20" s="25"/>
    </row>
    <row r="21" spans="1:63" ht="14.5" customHeight="1" x14ac:dyDescent="0.35">
      <c r="A21" s="115" t="s">
        <v>57</v>
      </c>
      <c r="B21" s="4" t="s">
        <v>516</v>
      </c>
      <c r="C21" t="s">
        <v>518</v>
      </c>
      <c r="D21">
        <v>15</v>
      </c>
      <c r="E21" s="159"/>
      <c r="F21">
        <v>9.4629999999999992</v>
      </c>
      <c r="G21" s="123">
        <v>15</v>
      </c>
      <c r="H21" s="124">
        <v>0</v>
      </c>
      <c r="I21" s="124">
        <v>0</v>
      </c>
      <c r="J21" s="40">
        <f t="shared" si="2"/>
        <v>0.01</v>
      </c>
      <c r="K21" s="41">
        <f t="shared" si="3"/>
        <v>0.01</v>
      </c>
      <c r="L21" s="27">
        <v>1</v>
      </c>
      <c r="M21">
        <v>0</v>
      </c>
      <c r="N21">
        <v>0.25</v>
      </c>
      <c r="O21">
        <v>0</v>
      </c>
      <c r="P21">
        <v>0</v>
      </c>
      <c r="Q21">
        <v>0.25</v>
      </c>
      <c r="R21">
        <v>0.375</v>
      </c>
      <c r="S21">
        <v>1</v>
      </c>
      <c r="T21">
        <v>1</v>
      </c>
      <c r="U21">
        <v>0</v>
      </c>
      <c r="V21">
        <v>1</v>
      </c>
      <c r="W21">
        <v>0</v>
      </c>
      <c r="X21">
        <v>1</v>
      </c>
      <c r="Y21" s="22">
        <f t="shared" si="4"/>
        <v>-4.6051701859880909</v>
      </c>
      <c r="Z21" s="23" t="str">
        <f t="shared" ref="Z21:Z32" si="6">IF(M21&gt;0,(M21/M$34)*LN($J21),"na")</f>
        <v>na</v>
      </c>
      <c r="AA21" s="23">
        <f t="shared" ref="AA21:AA32" si="7">IF(N21&gt;0,(N21/N$34)*LN($J21),"na")</f>
        <v>-2.0602077147841458</v>
      </c>
      <c r="AB21" s="23" t="str">
        <f t="shared" ref="AB21:AB32" si="8">IF(O21&gt;0,(O21/O$34)*LN($J21),"na")</f>
        <v>na</v>
      </c>
      <c r="AC21" s="23" t="str">
        <f t="shared" ref="AC21:AC32" si="9">IF(P21&gt;0,(P21/P$34)*LN($J21),"na")</f>
        <v>na</v>
      </c>
      <c r="AD21" s="23">
        <f t="shared" ref="AD21:AD32" si="10">IF(Q21&gt;0,(Q21/Q$34)*LN($J21),"na")</f>
        <v>-3.0701134573253936</v>
      </c>
      <c r="AE21" s="23">
        <f t="shared" ref="AE21:AE32" si="11">IF(R21&gt;0,(R21/R$34)*LN($J21),"na")</f>
        <v>-6.5565134851355866</v>
      </c>
      <c r="AF21" s="23">
        <f t="shared" ref="AF21:AF32" si="12">IF(S21&gt;0,(S21/S$34)*LN($J21),"na")</f>
        <v>-12.339211981594884</v>
      </c>
      <c r="AG21" s="23">
        <f t="shared" ref="AG21:AG32" si="13">IF(T21&gt;0,(T21/T$34)*LN($J21),"na")</f>
        <v>-4.767705604317082</v>
      </c>
      <c r="AH21" s="23" t="str">
        <f t="shared" ref="AH21:AH32" si="14">IF(U21&gt;0,(U21/U$34)*LN($J21),"na")</f>
        <v>na</v>
      </c>
      <c r="AI21" s="23">
        <f t="shared" ref="AI21:AI32" si="15">IF(V21&gt;0,(V21/V$34)*LN($J21),"na")</f>
        <v>-5.5262042231857089</v>
      </c>
      <c r="AJ21" s="23" t="str">
        <f t="shared" ref="AJ21:AJ32" si="16">IF(W21&gt;0,(W21/W$34)*LN($J21),"na")</f>
        <v>na</v>
      </c>
      <c r="AK21" s="23">
        <f t="shared" ref="AK21:AK32" si="17">IF(X21&gt;0,(X21/X$34)*LN($J21),"na")</f>
        <v>-8.797937071738442</v>
      </c>
      <c r="AL21" s="22">
        <f t="shared" si="5"/>
        <v>1</v>
      </c>
      <c r="AM21" s="23" t="str">
        <f t="shared" ref="AM21:AM32" si="18">IF(M21&gt;0,(((M21/M$34)^2)*($K21^2))/($J21^2),"na")</f>
        <v>na</v>
      </c>
      <c r="AN21" s="23">
        <f t="shared" ref="AN21:AN32" si="19">IF(N21&gt;0,(((N21/N$34)^2)*($K21^2))/($J21^2),"na")</f>
        <v>0.20013850415512466</v>
      </c>
      <c r="AO21" s="23" t="str">
        <f t="shared" ref="AO21:AO32" si="20">IF(O21&gt;0,(((O21/O$34)^2)*($K21^2))/($J21^2),"na")</f>
        <v>na</v>
      </c>
      <c r="AP21" s="23" t="str">
        <f t="shared" ref="AP21:AP32" si="21">IF(P21&gt;0,(((P21/P$34)^2)*($K21^2))/($J21^2),"na")</f>
        <v>na</v>
      </c>
      <c r="AQ21" s="23">
        <f t="shared" ref="AQ21:AQ32" si="22">IF(Q21&gt;0,(((Q21/Q$34)^2)*($K21^2))/($J21^2),"na")</f>
        <v>0.44444444444444442</v>
      </c>
      <c r="AR21" s="23">
        <f t="shared" ref="AR21:AR32" si="23">IF(R21&gt;0,(((R21/R$34)^2)*($K21^2))/($J21^2),"na")</f>
        <v>2.0270037345590346</v>
      </c>
      <c r="AS21" s="23">
        <f t="shared" ref="AS21:AS32" si="24">IF(S21&gt;0,(((S21/S$34)^2)*($K21^2))/($J21^2),"na")</f>
        <v>7.1793228177010588</v>
      </c>
      <c r="AT21" s="23">
        <f t="shared" ref="AT21:AT32" si="25">IF(T21&gt;0,(((T21/T$34)^2)*($K21^2))/($J21^2),"na")</f>
        <v>1.0718339100346017</v>
      </c>
      <c r="AU21" s="23" t="str">
        <f t="shared" ref="AU21:AU32" si="26">IF(U21&gt;0,(((U21/U$34)^2)*($K21^2))/($J21^2),"na")</f>
        <v>na</v>
      </c>
      <c r="AV21" s="23">
        <f t="shared" ref="AV21:AV32" si="27">IF(V21&gt;0,(((V21/V$34)^2)*($K21^2))/($J21^2),"na")</f>
        <v>1.44</v>
      </c>
      <c r="AW21" s="23" t="str">
        <f t="shared" ref="AW21:AW32" si="28">IF(W21&gt;0,(((W21/W$34)^2)*($K21^2))/($J21^2),"na")</f>
        <v>na</v>
      </c>
      <c r="AX21" s="25">
        <f t="shared" ref="AX21:AX32" si="29">IF(X21&gt;0,(((X21/X$34)^2)*($K21^2))/($J21^2),"na")</f>
        <v>3.6498106482512807</v>
      </c>
      <c r="BK21" s="25"/>
    </row>
    <row r="22" spans="1:63" x14ac:dyDescent="0.35">
      <c r="A22" s="115" t="s">
        <v>58</v>
      </c>
      <c r="B22" s="4" t="s">
        <v>517</v>
      </c>
      <c r="C22" t="s">
        <v>518</v>
      </c>
      <c r="D22">
        <v>38</v>
      </c>
      <c r="E22" s="159"/>
      <c r="F22" s="4">
        <v>368.85899999999998</v>
      </c>
      <c r="G22" s="120">
        <v>38</v>
      </c>
      <c r="H22" s="121">
        <v>0</v>
      </c>
      <c r="I22" s="121">
        <v>0</v>
      </c>
      <c r="J22" s="40">
        <f t="shared" si="2"/>
        <v>0.01</v>
      </c>
      <c r="K22" s="41">
        <f t="shared" si="3"/>
        <v>0.01</v>
      </c>
      <c r="L22" s="27">
        <v>1</v>
      </c>
      <c r="M22">
        <v>1</v>
      </c>
      <c r="N22">
        <v>0</v>
      </c>
      <c r="O22">
        <v>0</v>
      </c>
      <c r="P22">
        <v>0</v>
      </c>
      <c r="Q22">
        <v>0.25</v>
      </c>
      <c r="R22">
        <v>0.375</v>
      </c>
      <c r="S22">
        <v>1</v>
      </c>
      <c r="T22">
        <v>0</v>
      </c>
      <c r="U22">
        <v>1</v>
      </c>
      <c r="V22">
        <v>1</v>
      </c>
      <c r="W22">
        <v>1</v>
      </c>
      <c r="X22">
        <v>0</v>
      </c>
      <c r="Y22" s="22">
        <f t="shared" si="4"/>
        <v>-4.6051701859880909</v>
      </c>
      <c r="Z22" s="23">
        <f t="shared" si="6"/>
        <v>-6.1402269146507873</v>
      </c>
      <c r="AA22" s="23" t="str">
        <f t="shared" si="7"/>
        <v>na</v>
      </c>
      <c r="AB22" s="23" t="str">
        <f t="shared" si="8"/>
        <v>na</v>
      </c>
      <c r="AC22" s="23" t="str">
        <f t="shared" si="9"/>
        <v>na</v>
      </c>
      <c r="AD22" s="23">
        <f t="shared" si="10"/>
        <v>-3.0701134573253936</v>
      </c>
      <c r="AE22" s="23">
        <f t="shared" si="11"/>
        <v>-6.5565134851355866</v>
      </c>
      <c r="AF22" s="23">
        <f t="shared" si="12"/>
        <v>-12.339211981594884</v>
      </c>
      <c r="AG22" s="23" t="str">
        <f t="shared" si="13"/>
        <v>na</v>
      </c>
      <c r="AH22" s="23">
        <f t="shared" si="14"/>
        <v>-4.6051701859880909</v>
      </c>
      <c r="AI22" s="23">
        <f t="shared" si="15"/>
        <v>-5.5262042231857089</v>
      </c>
      <c r="AJ22" s="23">
        <f t="shared" si="16"/>
        <v>-5.2630516411292465</v>
      </c>
      <c r="AK22" s="23" t="str">
        <f t="shared" si="17"/>
        <v>na</v>
      </c>
      <c r="AL22" s="22">
        <f t="shared" si="5"/>
        <v>1</v>
      </c>
      <c r="AM22" s="23">
        <f t="shared" si="18"/>
        <v>1.7777777777777777</v>
      </c>
      <c r="AN22" s="23" t="str">
        <f t="shared" si="19"/>
        <v>na</v>
      </c>
      <c r="AO22" s="23" t="str">
        <f t="shared" si="20"/>
        <v>na</v>
      </c>
      <c r="AP22" s="23" t="str">
        <f t="shared" si="21"/>
        <v>na</v>
      </c>
      <c r="AQ22" s="23">
        <f t="shared" si="22"/>
        <v>0.44444444444444442</v>
      </c>
      <c r="AR22" s="23">
        <f t="shared" si="23"/>
        <v>2.0270037345590346</v>
      </c>
      <c r="AS22" s="23">
        <f t="shared" si="24"/>
        <v>7.1793228177010588</v>
      </c>
      <c r="AT22" s="23" t="str">
        <f t="shared" si="25"/>
        <v>na</v>
      </c>
      <c r="AU22" s="23">
        <f t="shared" si="26"/>
        <v>1</v>
      </c>
      <c r="AV22" s="23">
        <f t="shared" si="27"/>
        <v>1.44</v>
      </c>
      <c r="AW22" s="23">
        <f t="shared" si="28"/>
        <v>1.3061224489795917</v>
      </c>
      <c r="AX22" s="25" t="str">
        <f t="shared" si="29"/>
        <v>na</v>
      </c>
      <c r="BK22" s="25"/>
    </row>
    <row r="23" spans="1:63" x14ac:dyDescent="0.35">
      <c r="A23" s="115" t="s">
        <v>59</v>
      </c>
      <c r="B23" s="4" t="s">
        <v>517</v>
      </c>
      <c r="C23" t="s">
        <v>518</v>
      </c>
      <c r="D23">
        <v>38</v>
      </c>
      <c r="E23" s="159"/>
      <c r="F23" s="4">
        <v>83.073999999999998</v>
      </c>
      <c r="G23" s="120">
        <v>38</v>
      </c>
      <c r="H23" s="121">
        <v>18.77781155894737</v>
      </c>
      <c r="I23" s="121">
        <v>38.812161297029952</v>
      </c>
      <c r="J23" s="40">
        <f t="shared" si="2"/>
        <v>0.22603716636910912</v>
      </c>
      <c r="K23" s="41">
        <f t="shared" si="3"/>
        <v>0.46719986153345155</v>
      </c>
      <c r="L23" s="27">
        <v>1</v>
      </c>
      <c r="M23">
        <v>0</v>
      </c>
      <c r="N23">
        <v>0</v>
      </c>
      <c r="O23">
        <v>0</v>
      </c>
      <c r="P23">
        <v>0</v>
      </c>
      <c r="Q23">
        <v>0.25</v>
      </c>
      <c r="R23">
        <v>0.25</v>
      </c>
      <c r="S23">
        <v>0.15</v>
      </c>
      <c r="T23">
        <v>1</v>
      </c>
      <c r="U23">
        <v>0</v>
      </c>
      <c r="V23">
        <v>0</v>
      </c>
      <c r="W23">
        <v>0</v>
      </c>
      <c r="X23">
        <v>0</v>
      </c>
      <c r="Y23" s="22">
        <f t="shared" si="4"/>
        <v>-1.4870558402700971</v>
      </c>
      <c r="Z23" s="23" t="str">
        <f t="shared" si="6"/>
        <v>na</v>
      </c>
      <c r="AA23" s="23" t="str">
        <f t="shared" si="7"/>
        <v>na</v>
      </c>
      <c r="AB23" s="23" t="str">
        <f t="shared" si="8"/>
        <v>na</v>
      </c>
      <c r="AC23" s="23" t="str">
        <f t="shared" si="9"/>
        <v>na</v>
      </c>
      <c r="AD23" s="23">
        <f t="shared" si="10"/>
        <v>-0.99137056018006464</v>
      </c>
      <c r="AE23" s="23">
        <f t="shared" si="11"/>
        <v>-1.411442831442804</v>
      </c>
      <c r="AF23" s="23">
        <f t="shared" si="12"/>
        <v>-0.59766837599372313</v>
      </c>
      <c r="AG23" s="23">
        <f t="shared" si="13"/>
        <v>-1.5395401640443356</v>
      </c>
      <c r="AH23" s="23" t="str">
        <f t="shared" si="14"/>
        <v>na</v>
      </c>
      <c r="AI23" s="23" t="str">
        <f t="shared" si="15"/>
        <v>na</v>
      </c>
      <c r="AJ23" s="23" t="str">
        <f t="shared" si="16"/>
        <v>na</v>
      </c>
      <c r="AK23" s="23" t="str">
        <f t="shared" si="17"/>
        <v>na</v>
      </c>
      <c r="AL23" s="22">
        <f t="shared" si="5"/>
        <v>4.2721422223538461</v>
      </c>
      <c r="AM23" s="23" t="str">
        <f t="shared" si="18"/>
        <v>na</v>
      </c>
      <c r="AN23" s="23" t="str">
        <f t="shared" si="19"/>
        <v>na</v>
      </c>
      <c r="AO23" s="23" t="str">
        <f t="shared" si="20"/>
        <v>na</v>
      </c>
      <c r="AP23" s="23" t="str">
        <f t="shared" si="21"/>
        <v>na</v>
      </c>
      <c r="AQ23" s="23">
        <f t="shared" si="22"/>
        <v>1.8987298766017093</v>
      </c>
      <c r="AR23" s="23">
        <f t="shared" si="23"/>
        <v>3.8487325507904804</v>
      </c>
      <c r="AS23" s="23">
        <f t="shared" si="24"/>
        <v>0.69009948309170421</v>
      </c>
      <c r="AT23" s="23">
        <f t="shared" si="25"/>
        <v>4.5790269024094359</v>
      </c>
      <c r="AU23" s="23" t="str">
        <f t="shared" si="26"/>
        <v>na</v>
      </c>
      <c r="AV23" s="23" t="str">
        <f t="shared" si="27"/>
        <v>na</v>
      </c>
      <c r="AW23" s="23" t="str">
        <f t="shared" si="28"/>
        <v>na</v>
      </c>
      <c r="AX23" s="25" t="str">
        <f t="shared" si="29"/>
        <v>na</v>
      </c>
      <c r="BK23" s="25"/>
    </row>
    <row r="24" spans="1:63" x14ac:dyDescent="0.35">
      <c r="A24" s="115" t="s">
        <v>60</v>
      </c>
      <c r="B24" s="4" t="s">
        <v>517</v>
      </c>
      <c r="C24" t="s">
        <v>518</v>
      </c>
      <c r="D24">
        <v>38</v>
      </c>
      <c r="E24" s="159"/>
      <c r="F24" s="4">
        <v>134.167</v>
      </c>
      <c r="G24" s="120">
        <v>38</v>
      </c>
      <c r="H24" s="121">
        <v>12.073151821052631</v>
      </c>
      <c r="I24" s="121">
        <v>32.571983802544686</v>
      </c>
      <c r="J24" s="40">
        <f t="shared" si="2"/>
        <v>8.99860011854825E-2</v>
      </c>
      <c r="K24" s="41">
        <f t="shared" si="3"/>
        <v>0.24277194692096182</v>
      </c>
      <c r="L24" s="27">
        <v>1</v>
      </c>
      <c r="M24">
        <v>0</v>
      </c>
      <c r="N24">
        <v>0.25</v>
      </c>
      <c r="O24">
        <v>0</v>
      </c>
      <c r="P24">
        <v>0.25</v>
      </c>
      <c r="Q24">
        <v>0.25</v>
      </c>
      <c r="R24">
        <v>0.375</v>
      </c>
      <c r="S24">
        <v>0.25</v>
      </c>
      <c r="T24">
        <v>1</v>
      </c>
      <c r="U24">
        <v>1</v>
      </c>
      <c r="V24">
        <v>0</v>
      </c>
      <c r="W24">
        <v>0</v>
      </c>
      <c r="X24">
        <v>0.25</v>
      </c>
      <c r="Y24" s="22">
        <f t="shared" si="4"/>
        <v>-2.4081011631333706</v>
      </c>
      <c r="Z24" s="23" t="str">
        <f t="shared" si="6"/>
        <v>na</v>
      </c>
      <c r="AA24" s="23">
        <f t="shared" si="7"/>
        <v>-1.0773084150859815</v>
      </c>
      <c r="AB24" s="23" t="str">
        <f t="shared" si="8"/>
        <v>na</v>
      </c>
      <c r="AC24" s="23">
        <f t="shared" si="9"/>
        <v>-1.0535442588708497</v>
      </c>
      <c r="AD24" s="23">
        <f t="shared" si="10"/>
        <v>-1.605400775422247</v>
      </c>
      <c r="AE24" s="23">
        <f t="shared" si="11"/>
        <v>-3.4284830119186971</v>
      </c>
      <c r="AF24" s="23">
        <f t="shared" si="12"/>
        <v>-1.6130821188453199</v>
      </c>
      <c r="AG24" s="23">
        <f t="shared" si="13"/>
        <v>-2.4930929688910188</v>
      </c>
      <c r="AH24" s="23">
        <f t="shared" si="14"/>
        <v>-2.4081011631333706</v>
      </c>
      <c r="AI24" s="23" t="str">
        <f t="shared" si="15"/>
        <v>na</v>
      </c>
      <c r="AJ24" s="23" t="str">
        <f t="shared" si="16"/>
        <v>na</v>
      </c>
      <c r="AK24" s="23">
        <f t="shared" si="17"/>
        <v>-1.1501378689592219</v>
      </c>
      <c r="AL24" s="22">
        <f t="shared" si="5"/>
        <v>7.2785873175701532</v>
      </c>
      <c r="AM24" s="23" t="str">
        <f t="shared" si="18"/>
        <v>na</v>
      </c>
      <c r="AN24" s="23">
        <f t="shared" si="19"/>
        <v>1.4567255781009518</v>
      </c>
      <c r="AO24" s="23" t="str">
        <f t="shared" si="20"/>
        <v>na</v>
      </c>
      <c r="AP24" s="23">
        <f t="shared" si="21"/>
        <v>1.3931671037536622</v>
      </c>
      <c r="AQ24" s="23">
        <f t="shared" si="22"/>
        <v>3.2349276966978455</v>
      </c>
      <c r="AR24" s="23">
        <f t="shared" si="23"/>
        <v>14.753723675028727</v>
      </c>
      <c r="AS24" s="23">
        <f t="shared" si="24"/>
        <v>3.2659580006038089</v>
      </c>
      <c r="AT24" s="23">
        <f t="shared" si="25"/>
        <v>7.8014367041194808</v>
      </c>
      <c r="AU24" s="23">
        <f t="shared" si="26"/>
        <v>7.2785873175701532</v>
      </c>
      <c r="AV24" s="23" t="str">
        <f t="shared" si="27"/>
        <v>na</v>
      </c>
      <c r="AW24" s="23" t="str">
        <f t="shared" si="28"/>
        <v>na</v>
      </c>
      <c r="AX24" s="25">
        <f t="shared" si="29"/>
        <v>1.6603415934933921</v>
      </c>
      <c r="BK24" s="25"/>
    </row>
    <row r="25" spans="1:63" x14ac:dyDescent="0.35">
      <c r="A25" s="115" t="s">
        <v>61</v>
      </c>
      <c r="B25" s="4" t="s">
        <v>517</v>
      </c>
      <c r="C25" t="s">
        <v>518</v>
      </c>
      <c r="D25">
        <v>38</v>
      </c>
      <c r="E25" s="159"/>
      <c r="F25" s="4">
        <v>52.953000000000003</v>
      </c>
      <c r="G25" s="120">
        <v>38</v>
      </c>
      <c r="H25" s="121">
        <v>0</v>
      </c>
      <c r="I25" s="121">
        <v>0</v>
      </c>
      <c r="J25" s="40">
        <f t="shared" si="2"/>
        <v>0.01</v>
      </c>
      <c r="K25" s="41">
        <f t="shared" si="3"/>
        <v>0.01</v>
      </c>
      <c r="L25" s="27">
        <v>1</v>
      </c>
      <c r="M25">
        <v>1</v>
      </c>
      <c r="N25">
        <v>0</v>
      </c>
      <c r="O25">
        <v>0</v>
      </c>
      <c r="P25">
        <v>1</v>
      </c>
      <c r="Q25">
        <v>1</v>
      </c>
      <c r="R25">
        <v>1</v>
      </c>
      <c r="S25">
        <v>1</v>
      </c>
      <c r="T25">
        <v>0</v>
      </c>
      <c r="U25">
        <v>0</v>
      </c>
      <c r="V25">
        <v>0</v>
      </c>
      <c r="W25">
        <v>1</v>
      </c>
      <c r="X25">
        <v>0</v>
      </c>
      <c r="Y25" s="22">
        <f t="shared" si="4"/>
        <v>-4.6051701859880909</v>
      </c>
      <c r="Z25" s="23">
        <f t="shared" si="6"/>
        <v>-6.1402269146507873</v>
      </c>
      <c r="AA25" s="23" t="str">
        <f t="shared" si="7"/>
        <v>na</v>
      </c>
      <c r="AB25" s="23" t="str">
        <f t="shared" si="8"/>
        <v>na</v>
      </c>
      <c r="AC25" s="23">
        <f t="shared" si="9"/>
        <v>-8.0590478254791584</v>
      </c>
      <c r="AD25" s="23">
        <f t="shared" si="10"/>
        <v>-12.280453829301575</v>
      </c>
      <c r="AE25" s="23">
        <f t="shared" si="11"/>
        <v>-17.484035960361567</v>
      </c>
      <c r="AF25" s="23">
        <f t="shared" si="12"/>
        <v>-12.339211981594884</v>
      </c>
      <c r="AG25" s="23" t="str">
        <f t="shared" si="13"/>
        <v>na</v>
      </c>
      <c r="AH25" s="23" t="str">
        <f t="shared" si="14"/>
        <v>na</v>
      </c>
      <c r="AI25" s="23" t="str">
        <f t="shared" si="15"/>
        <v>na</v>
      </c>
      <c r="AJ25" s="23">
        <f t="shared" si="16"/>
        <v>-5.2630516411292465</v>
      </c>
      <c r="AK25" s="23" t="str">
        <f t="shared" si="17"/>
        <v>na</v>
      </c>
      <c r="AL25" s="22">
        <f t="shared" si="5"/>
        <v>1</v>
      </c>
      <c r="AM25" s="23">
        <f t="shared" si="18"/>
        <v>1.7777777777777777</v>
      </c>
      <c r="AN25" s="23" t="str">
        <f t="shared" si="19"/>
        <v>na</v>
      </c>
      <c r="AO25" s="23" t="str">
        <f t="shared" si="20"/>
        <v>na</v>
      </c>
      <c r="AP25" s="23">
        <f t="shared" si="21"/>
        <v>3.0624999999999996</v>
      </c>
      <c r="AQ25" s="23">
        <f t="shared" si="22"/>
        <v>7.1111111111111107</v>
      </c>
      <c r="AR25" s="23">
        <f t="shared" si="23"/>
        <v>14.414248779086471</v>
      </c>
      <c r="AS25" s="23">
        <f t="shared" si="24"/>
        <v>7.1793228177010588</v>
      </c>
      <c r="AT25" s="23" t="str">
        <f t="shared" si="25"/>
        <v>na</v>
      </c>
      <c r="AU25" s="23" t="str">
        <f t="shared" si="26"/>
        <v>na</v>
      </c>
      <c r="AV25" s="23" t="str">
        <f t="shared" si="27"/>
        <v>na</v>
      </c>
      <c r="AW25" s="23">
        <f t="shared" si="28"/>
        <v>1.3061224489795917</v>
      </c>
      <c r="AX25" s="25" t="str">
        <f t="shared" si="29"/>
        <v>na</v>
      </c>
      <c r="BK25" s="25"/>
    </row>
    <row r="26" spans="1:63" x14ac:dyDescent="0.35">
      <c r="A26" s="115" t="s">
        <v>62</v>
      </c>
      <c r="B26" s="4" t="s">
        <v>517</v>
      </c>
      <c r="C26" t="s">
        <v>518</v>
      </c>
      <c r="D26">
        <v>38</v>
      </c>
      <c r="E26" s="159"/>
      <c r="F26" s="4">
        <v>8518.4210000000003</v>
      </c>
      <c r="G26" s="120">
        <v>38</v>
      </c>
      <c r="H26" s="121">
        <v>1347.6366075478948</v>
      </c>
      <c r="I26" s="121">
        <v>5321.0457264096085</v>
      </c>
      <c r="J26" s="40">
        <f t="shared" si="2"/>
        <v>0.15820263022312406</v>
      </c>
      <c r="K26" s="41">
        <f t="shared" si="3"/>
        <v>0.62465164922109484</v>
      </c>
      <c r="L26" s="27">
        <v>1</v>
      </c>
      <c r="M26">
        <v>1</v>
      </c>
      <c r="N26">
        <v>1</v>
      </c>
      <c r="O26">
        <v>1</v>
      </c>
      <c r="P26">
        <v>0</v>
      </c>
      <c r="Q26">
        <v>0</v>
      </c>
      <c r="R26">
        <v>0.125</v>
      </c>
      <c r="S26">
        <v>0.1</v>
      </c>
      <c r="T26">
        <v>1</v>
      </c>
      <c r="U26">
        <v>0</v>
      </c>
      <c r="V26">
        <v>1</v>
      </c>
      <c r="W26">
        <v>0</v>
      </c>
      <c r="X26">
        <v>0</v>
      </c>
      <c r="Y26" s="22">
        <f t="shared" si="4"/>
        <v>-1.8438785978504841</v>
      </c>
      <c r="Z26" s="23">
        <f t="shared" si="6"/>
        <v>-2.4585047971339788</v>
      </c>
      <c r="AA26" s="23">
        <f t="shared" si="7"/>
        <v>-3.2995722277324453</v>
      </c>
      <c r="AB26" s="23">
        <f t="shared" si="8"/>
        <v>-2.0115039249278013</v>
      </c>
      <c r="AC26" s="23" t="str">
        <f t="shared" si="9"/>
        <v>na</v>
      </c>
      <c r="AD26" s="23" t="str">
        <f t="shared" si="10"/>
        <v>na</v>
      </c>
      <c r="AE26" s="23">
        <f t="shared" si="11"/>
        <v>-0.87506102948836539</v>
      </c>
      <c r="AF26" s="23">
        <f t="shared" si="12"/>
        <v>-0.49405359559630191</v>
      </c>
      <c r="AG26" s="23">
        <f t="shared" si="13"/>
        <v>-1.9089566660099127</v>
      </c>
      <c r="AH26" s="23" t="str">
        <f t="shared" si="14"/>
        <v>na</v>
      </c>
      <c r="AI26" s="23">
        <f t="shared" si="15"/>
        <v>-2.2126543174205811</v>
      </c>
      <c r="AJ26" s="23" t="str">
        <f t="shared" si="16"/>
        <v>na</v>
      </c>
      <c r="AK26" s="23" t="str">
        <f t="shared" si="17"/>
        <v>na</v>
      </c>
      <c r="AL26" s="22">
        <f t="shared" si="5"/>
        <v>15.590081393736011</v>
      </c>
      <c r="AM26" s="23">
        <f t="shared" si="18"/>
        <v>27.715700255530685</v>
      </c>
      <c r="AN26" s="23">
        <f t="shared" si="19"/>
        <v>49.922809116783462</v>
      </c>
      <c r="AO26" s="23">
        <f t="shared" si="20"/>
        <v>18.553485295024679</v>
      </c>
      <c r="AP26" s="23" t="str">
        <f t="shared" si="21"/>
        <v>na</v>
      </c>
      <c r="AQ26" s="23" t="str">
        <f t="shared" si="22"/>
        <v>na</v>
      </c>
      <c r="AR26" s="23">
        <f t="shared" si="23"/>
        <v>3.5112392452424688</v>
      </c>
      <c r="AS26" s="23">
        <f t="shared" si="24"/>
        <v>1.1192622707986566</v>
      </c>
      <c r="AT26" s="23">
        <f t="shared" si="25"/>
        <v>16.709977898005761</v>
      </c>
      <c r="AU26" s="23" t="str">
        <f t="shared" si="26"/>
        <v>na</v>
      </c>
      <c r="AV26" s="23">
        <f t="shared" si="27"/>
        <v>22.449717206979855</v>
      </c>
      <c r="AW26" s="23" t="str">
        <f t="shared" si="28"/>
        <v>na</v>
      </c>
      <c r="AX26" s="25" t="str">
        <f t="shared" si="29"/>
        <v>na</v>
      </c>
      <c r="BK26" s="25"/>
    </row>
    <row r="27" spans="1:63" x14ac:dyDescent="0.35">
      <c r="A27" s="115" t="s">
        <v>63</v>
      </c>
      <c r="B27" s="4" t="s">
        <v>517</v>
      </c>
      <c r="C27" t="s">
        <v>518</v>
      </c>
      <c r="D27">
        <v>38</v>
      </c>
      <c r="E27" s="159"/>
      <c r="F27" s="4">
        <v>809.49300000000005</v>
      </c>
      <c r="G27" s="120">
        <v>38</v>
      </c>
      <c r="H27" s="121">
        <v>36.87562856631579</v>
      </c>
      <c r="I27" s="121">
        <v>196.81067872415773</v>
      </c>
      <c r="J27" s="40">
        <f t="shared" si="2"/>
        <v>4.5553980783423438E-2</v>
      </c>
      <c r="K27" s="41">
        <f t="shared" si="3"/>
        <v>0.24312832689616551</v>
      </c>
      <c r="L27" s="27">
        <v>1</v>
      </c>
      <c r="M27">
        <v>0</v>
      </c>
      <c r="N27">
        <v>1</v>
      </c>
      <c r="O27">
        <v>0</v>
      </c>
      <c r="P27">
        <v>0</v>
      </c>
      <c r="Q27">
        <v>0</v>
      </c>
      <c r="R27">
        <v>0.125</v>
      </c>
      <c r="S27">
        <v>0.05</v>
      </c>
      <c r="T27">
        <v>1</v>
      </c>
      <c r="U27">
        <v>0</v>
      </c>
      <c r="V27">
        <v>0.25</v>
      </c>
      <c r="W27">
        <v>0.25</v>
      </c>
      <c r="X27">
        <v>0.25</v>
      </c>
      <c r="Y27" s="22">
        <f t="shared" si="4"/>
        <v>-3.0888572653862498</v>
      </c>
      <c r="Z27" s="23" t="str">
        <f t="shared" si="6"/>
        <v>na</v>
      </c>
      <c r="AA27" s="23">
        <f t="shared" si="7"/>
        <v>-5.5274287906911841</v>
      </c>
      <c r="AB27" s="23" t="str">
        <f t="shared" si="8"/>
        <v>na</v>
      </c>
      <c r="AC27" s="23" t="str">
        <f t="shared" si="9"/>
        <v>na</v>
      </c>
      <c r="AD27" s="23" t="str">
        <f t="shared" si="10"/>
        <v>na</v>
      </c>
      <c r="AE27" s="23">
        <f t="shared" si="11"/>
        <v>-1.4658983632341525</v>
      </c>
      <c r="AF27" s="23">
        <f t="shared" si="12"/>
        <v>-0.41381819823356453</v>
      </c>
      <c r="AG27" s="23">
        <f t="shared" si="13"/>
        <v>-3.1978757571057641</v>
      </c>
      <c r="AH27" s="23" t="str">
        <f t="shared" si="14"/>
        <v>na</v>
      </c>
      <c r="AI27" s="23">
        <f t="shared" si="15"/>
        <v>-0.9266571796158749</v>
      </c>
      <c r="AJ27" s="23">
        <f t="shared" si="16"/>
        <v>-0.88253064725321417</v>
      </c>
      <c r="AK27" s="23">
        <f t="shared" si="17"/>
        <v>-1.4752751118262686</v>
      </c>
      <c r="AL27" s="22">
        <f t="shared" si="5"/>
        <v>28.485146305528573</v>
      </c>
      <c r="AM27" s="23" t="str">
        <f t="shared" si="18"/>
        <v>na</v>
      </c>
      <c r="AN27" s="23">
        <f t="shared" si="19"/>
        <v>91.215593155653821</v>
      </c>
      <c r="AO27" s="23" t="str">
        <f t="shared" si="20"/>
        <v>na</v>
      </c>
      <c r="AP27" s="23" t="str">
        <f t="shared" si="21"/>
        <v>na</v>
      </c>
      <c r="AQ27" s="23" t="str">
        <f t="shared" si="22"/>
        <v>na</v>
      </c>
      <c r="AR27" s="23">
        <f t="shared" si="23"/>
        <v>6.4154997711963242</v>
      </c>
      <c r="AS27" s="23">
        <f t="shared" si="24"/>
        <v>0.51126015209208575</v>
      </c>
      <c r="AT27" s="23">
        <f t="shared" si="25"/>
        <v>30.531345742562383</v>
      </c>
      <c r="AU27" s="23" t="str">
        <f t="shared" si="26"/>
        <v>na</v>
      </c>
      <c r="AV27" s="23">
        <f t="shared" si="27"/>
        <v>2.5636631674975714</v>
      </c>
      <c r="AW27" s="23">
        <f t="shared" si="28"/>
        <v>2.3253180657574344</v>
      </c>
      <c r="AX27" s="25">
        <f t="shared" si="29"/>
        <v>6.4978368939321136</v>
      </c>
      <c r="BK27" s="25"/>
    </row>
    <row r="28" spans="1:63" x14ac:dyDescent="0.35">
      <c r="A28" s="115" t="s">
        <v>64</v>
      </c>
      <c r="B28" s="4" t="s">
        <v>517</v>
      </c>
      <c r="C28" t="s">
        <v>518</v>
      </c>
      <c r="D28">
        <v>38</v>
      </c>
      <c r="E28" s="159"/>
      <c r="F28" s="4">
        <v>941.79</v>
      </c>
      <c r="G28" s="120">
        <v>38</v>
      </c>
      <c r="H28" s="121">
        <v>520.3864101321052</v>
      </c>
      <c r="I28" s="121">
        <v>709.40743549450224</v>
      </c>
      <c r="J28" s="40">
        <f t="shared" si="2"/>
        <v>0.55255036699487703</v>
      </c>
      <c r="K28" s="41">
        <f t="shared" si="3"/>
        <v>0.75325437251882299</v>
      </c>
      <c r="L28" s="27">
        <v>1</v>
      </c>
      <c r="M28">
        <v>0</v>
      </c>
      <c r="N28">
        <v>0</v>
      </c>
      <c r="O28">
        <v>0</v>
      </c>
      <c r="P28">
        <v>0</v>
      </c>
      <c r="Q28">
        <v>0.25</v>
      </c>
      <c r="R28">
        <v>0.25</v>
      </c>
      <c r="S28">
        <v>0.25</v>
      </c>
      <c r="T28">
        <v>1</v>
      </c>
      <c r="U28">
        <v>0</v>
      </c>
      <c r="V28">
        <v>0</v>
      </c>
      <c r="W28">
        <v>0</v>
      </c>
      <c r="X28">
        <v>0.25</v>
      </c>
      <c r="Y28" s="22">
        <f t="shared" si="4"/>
        <v>-0.59321068776355224</v>
      </c>
      <c r="Z28" s="23" t="str">
        <f t="shared" si="6"/>
        <v>na</v>
      </c>
      <c r="AA28" s="23" t="str">
        <f t="shared" si="7"/>
        <v>na</v>
      </c>
      <c r="AB28" s="23" t="str">
        <f t="shared" si="8"/>
        <v>na</v>
      </c>
      <c r="AC28" s="23" t="str">
        <f t="shared" si="9"/>
        <v>na</v>
      </c>
      <c r="AD28" s="23">
        <f t="shared" si="10"/>
        <v>-0.39547379184236814</v>
      </c>
      <c r="AE28" s="23">
        <f t="shared" si="11"/>
        <v>-0.56304743245354116</v>
      </c>
      <c r="AF28" s="23">
        <f t="shared" si="12"/>
        <v>-0.3973660109420924</v>
      </c>
      <c r="AG28" s="23">
        <f t="shared" si="13"/>
        <v>-0.61414753556697166</v>
      </c>
      <c r="AH28" s="23" t="str">
        <f t="shared" si="14"/>
        <v>na</v>
      </c>
      <c r="AI28" s="23" t="str">
        <f t="shared" si="15"/>
        <v>na</v>
      </c>
      <c r="AJ28" s="23" t="str">
        <f t="shared" si="16"/>
        <v>na</v>
      </c>
      <c r="AK28" s="23">
        <f t="shared" si="17"/>
        <v>-0.28332450758856226</v>
      </c>
      <c r="AL28" s="22">
        <f t="shared" si="5"/>
        <v>1.8584016369114209</v>
      </c>
      <c r="AM28" s="23" t="str">
        <f t="shared" si="18"/>
        <v>na</v>
      </c>
      <c r="AN28" s="23" t="str">
        <f t="shared" si="19"/>
        <v>na</v>
      </c>
      <c r="AO28" s="23" t="str">
        <f t="shared" si="20"/>
        <v>na</v>
      </c>
      <c r="AP28" s="23" t="str">
        <f t="shared" si="21"/>
        <v>na</v>
      </c>
      <c r="AQ28" s="23">
        <f t="shared" si="22"/>
        <v>0.82595628307174263</v>
      </c>
      <c r="AR28" s="23">
        <f t="shared" si="23"/>
        <v>1.6742164703689217</v>
      </c>
      <c r="AS28" s="23">
        <f t="shared" si="24"/>
        <v>0.83387907977069775</v>
      </c>
      <c r="AT28" s="23">
        <f t="shared" si="25"/>
        <v>1.9918978929054727</v>
      </c>
      <c r="AU28" s="23" t="str">
        <f t="shared" si="26"/>
        <v>na</v>
      </c>
      <c r="AV28" s="23" t="str">
        <f t="shared" si="27"/>
        <v>na</v>
      </c>
      <c r="AW28" s="23" t="str">
        <f t="shared" si="28"/>
        <v>na</v>
      </c>
      <c r="AX28" s="25">
        <f t="shared" si="29"/>
        <v>0.4239258801954322</v>
      </c>
      <c r="BK28" s="25"/>
    </row>
    <row r="29" spans="1:63" x14ac:dyDescent="0.35">
      <c r="A29" s="115" t="s">
        <v>65</v>
      </c>
      <c r="B29" s="4" t="s">
        <v>517</v>
      </c>
      <c r="C29" t="s">
        <v>518</v>
      </c>
      <c r="D29">
        <v>38</v>
      </c>
      <c r="E29" s="159"/>
      <c r="F29" s="4">
        <v>414.25599999999997</v>
      </c>
      <c r="G29" s="120">
        <v>38</v>
      </c>
      <c r="H29" s="121">
        <v>64.398083542631582</v>
      </c>
      <c r="I29" s="121">
        <v>159.90021175722069</v>
      </c>
      <c r="J29" s="40">
        <f t="shared" si="2"/>
        <v>0.15545479979199237</v>
      </c>
      <c r="K29" s="41">
        <f t="shared" si="3"/>
        <v>0.38599371344584193</v>
      </c>
      <c r="L29" s="27">
        <v>1</v>
      </c>
      <c r="M29">
        <v>1</v>
      </c>
      <c r="N29">
        <v>0</v>
      </c>
      <c r="O29">
        <v>0</v>
      </c>
      <c r="P29">
        <v>0.25</v>
      </c>
      <c r="Q29">
        <v>0</v>
      </c>
      <c r="R29">
        <v>0.125</v>
      </c>
      <c r="S29">
        <v>0.05</v>
      </c>
      <c r="T29">
        <v>1</v>
      </c>
      <c r="U29">
        <v>1</v>
      </c>
      <c r="V29">
        <v>0.25</v>
      </c>
      <c r="W29">
        <v>0</v>
      </c>
      <c r="X29">
        <v>0</v>
      </c>
      <c r="Y29" s="22">
        <f t="shared" si="4"/>
        <v>-1.8614002661963007</v>
      </c>
      <c r="Z29" s="23">
        <f t="shared" si="6"/>
        <v>-2.4818670215950673</v>
      </c>
      <c r="AA29" s="23" t="str">
        <f t="shared" si="7"/>
        <v>na</v>
      </c>
      <c r="AB29" s="23" t="str">
        <f t="shared" si="8"/>
        <v>na</v>
      </c>
      <c r="AC29" s="23">
        <f t="shared" si="9"/>
        <v>-0.81436261646088159</v>
      </c>
      <c r="AD29" s="23" t="str">
        <f t="shared" si="10"/>
        <v>na</v>
      </c>
      <c r="AE29" s="23">
        <f t="shared" si="11"/>
        <v>-0.88337639751688846</v>
      </c>
      <c r="AF29" s="23">
        <f t="shared" si="12"/>
        <v>-0.2493741983420881</v>
      </c>
      <c r="AG29" s="23">
        <f t="shared" si="13"/>
        <v>-1.9270967461796993</v>
      </c>
      <c r="AH29" s="23">
        <f t="shared" si="14"/>
        <v>-1.8614002661963007</v>
      </c>
      <c r="AI29" s="23">
        <f t="shared" si="15"/>
        <v>-0.55842007985889019</v>
      </c>
      <c r="AJ29" s="23" t="str">
        <f t="shared" si="16"/>
        <v>na</v>
      </c>
      <c r="AK29" s="23" t="str">
        <f t="shared" si="17"/>
        <v>na</v>
      </c>
      <c r="AL29" s="22">
        <f t="shared" si="5"/>
        <v>6.1652712885139547</v>
      </c>
      <c r="AM29" s="23">
        <f t="shared" si="18"/>
        <v>10.960482290691473</v>
      </c>
      <c r="AN29" s="23" t="str">
        <f t="shared" si="19"/>
        <v>na</v>
      </c>
      <c r="AO29" s="23" t="str">
        <f t="shared" si="20"/>
        <v>na</v>
      </c>
      <c r="AP29" s="23">
        <f t="shared" si="21"/>
        <v>1.1800714575671243</v>
      </c>
      <c r="AQ29" s="23" t="str">
        <f t="shared" si="22"/>
        <v>na</v>
      </c>
      <c r="AR29" s="23">
        <f t="shared" si="23"/>
        <v>1.3885586584874867</v>
      </c>
      <c r="AS29" s="23">
        <f t="shared" si="24"/>
        <v>0.11065618209736358</v>
      </c>
      <c r="AT29" s="23">
        <f t="shared" si="25"/>
        <v>6.6081468315919789</v>
      </c>
      <c r="AU29" s="23">
        <f t="shared" si="26"/>
        <v>6.1652712885139547</v>
      </c>
      <c r="AV29" s="23">
        <f t="shared" si="27"/>
        <v>0.55487441596625586</v>
      </c>
      <c r="AW29" s="23" t="str">
        <f t="shared" si="28"/>
        <v>na</v>
      </c>
      <c r="AX29" s="25" t="str">
        <f t="shared" si="29"/>
        <v>na</v>
      </c>
      <c r="BK29" s="25"/>
    </row>
    <row r="30" spans="1:63" x14ac:dyDescent="0.35">
      <c r="A30" s="115" t="s">
        <v>66</v>
      </c>
      <c r="B30" s="4" t="s">
        <v>517</v>
      </c>
      <c r="C30" t="s">
        <v>518</v>
      </c>
      <c r="D30">
        <v>38</v>
      </c>
      <c r="E30" s="159"/>
      <c r="F30" s="4">
        <v>0.75</v>
      </c>
      <c r="G30" s="120">
        <v>38</v>
      </c>
      <c r="H30" s="121">
        <v>0</v>
      </c>
      <c r="I30" s="121">
        <v>0</v>
      </c>
      <c r="J30" s="40">
        <f t="shared" si="2"/>
        <v>0.01</v>
      </c>
      <c r="K30" s="41">
        <f t="shared" si="3"/>
        <v>0.01</v>
      </c>
      <c r="L30" s="27">
        <v>0</v>
      </c>
      <c r="M30" s="27">
        <v>0</v>
      </c>
      <c r="N30" s="27">
        <v>0</v>
      </c>
      <c r="O30" s="27">
        <v>0</v>
      </c>
      <c r="P30" s="27">
        <v>0</v>
      </c>
      <c r="Q30" s="27">
        <v>0.25</v>
      </c>
      <c r="R30" s="27">
        <v>0.375</v>
      </c>
      <c r="S30" s="27">
        <v>1</v>
      </c>
      <c r="T30" s="27">
        <v>0</v>
      </c>
      <c r="U30" s="27">
        <v>1</v>
      </c>
      <c r="V30" s="27">
        <v>0</v>
      </c>
      <c r="W30" s="27">
        <v>0</v>
      </c>
      <c r="X30" s="27">
        <v>0</v>
      </c>
      <c r="Y30" s="22" t="str">
        <f t="shared" si="4"/>
        <v>na</v>
      </c>
      <c r="Z30" s="23" t="str">
        <f t="shared" si="6"/>
        <v>na</v>
      </c>
      <c r="AA30" s="23" t="str">
        <f t="shared" si="7"/>
        <v>na</v>
      </c>
      <c r="AB30" s="23" t="str">
        <f t="shared" si="8"/>
        <v>na</v>
      </c>
      <c r="AC30" s="23" t="str">
        <f t="shared" si="9"/>
        <v>na</v>
      </c>
      <c r="AD30" s="23">
        <f t="shared" si="10"/>
        <v>-3.0701134573253936</v>
      </c>
      <c r="AE30" s="23">
        <f t="shared" si="11"/>
        <v>-6.5565134851355866</v>
      </c>
      <c r="AF30" s="23">
        <f t="shared" si="12"/>
        <v>-12.339211981594884</v>
      </c>
      <c r="AG30" s="23" t="str">
        <f t="shared" si="13"/>
        <v>na</v>
      </c>
      <c r="AH30" s="23">
        <f t="shared" si="14"/>
        <v>-4.6051701859880909</v>
      </c>
      <c r="AI30" s="23" t="str">
        <f t="shared" si="15"/>
        <v>na</v>
      </c>
      <c r="AJ30" s="23" t="str">
        <f t="shared" si="16"/>
        <v>na</v>
      </c>
      <c r="AK30" s="23" t="str">
        <f t="shared" si="17"/>
        <v>na</v>
      </c>
      <c r="AL30" s="22" t="str">
        <f t="shared" si="5"/>
        <v>na</v>
      </c>
      <c r="AM30" s="23" t="str">
        <f t="shared" si="18"/>
        <v>na</v>
      </c>
      <c r="AN30" s="23" t="str">
        <f t="shared" si="19"/>
        <v>na</v>
      </c>
      <c r="AO30" s="23" t="str">
        <f t="shared" si="20"/>
        <v>na</v>
      </c>
      <c r="AP30" s="23" t="str">
        <f t="shared" si="21"/>
        <v>na</v>
      </c>
      <c r="AQ30" s="23">
        <f t="shared" si="22"/>
        <v>0.44444444444444442</v>
      </c>
      <c r="AR30" s="23">
        <f t="shared" si="23"/>
        <v>2.0270037345590346</v>
      </c>
      <c r="AS30" s="23">
        <f t="shared" si="24"/>
        <v>7.1793228177010588</v>
      </c>
      <c r="AT30" s="23" t="str">
        <f t="shared" si="25"/>
        <v>na</v>
      </c>
      <c r="AU30" s="23">
        <f t="shared" si="26"/>
        <v>1</v>
      </c>
      <c r="AV30" s="23" t="str">
        <f t="shared" si="27"/>
        <v>na</v>
      </c>
      <c r="AW30" s="23" t="str">
        <f t="shared" si="28"/>
        <v>na</v>
      </c>
      <c r="AX30" s="25" t="str">
        <f t="shared" si="29"/>
        <v>na</v>
      </c>
      <c r="BK30" s="25"/>
    </row>
    <row r="31" spans="1:63" x14ac:dyDescent="0.35">
      <c r="A31" s="115" t="s">
        <v>67</v>
      </c>
      <c r="B31" s="4" t="s">
        <v>517</v>
      </c>
      <c r="C31" t="s">
        <v>518</v>
      </c>
      <c r="D31">
        <v>38</v>
      </c>
      <c r="E31" s="159"/>
      <c r="F31" s="24">
        <v>39.567999999999998</v>
      </c>
      <c r="G31" s="120">
        <v>38</v>
      </c>
      <c r="H31" s="122">
        <v>1.6761649347368419</v>
      </c>
      <c r="I31" s="122">
        <v>10.33257459497737</v>
      </c>
      <c r="J31" s="40">
        <f t="shared" si="2"/>
        <v>4.2361628961202033E-2</v>
      </c>
      <c r="K31" s="41">
        <f t="shared" si="3"/>
        <v>0.26113461875700994</v>
      </c>
      <c r="L31" s="27">
        <v>0</v>
      </c>
      <c r="M31" s="27">
        <v>0</v>
      </c>
      <c r="N31" s="27">
        <v>0.25</v>
      </c>
      <c r="O31" s="27">
        <v>0.25</v>
      </c>
      <c r="P31" s="27">
        <v>0</v>
      </c>
      <c r="Q31" s="27">
        <v>0.25</v>
      </c>
      <c r="R31" s="27">
        <v>0.25</v>
      </c>
      <c r="S31" s="27">
        <v>0.25</v>
      </c>
      <c r="T31" s="27">
        <v>0</v>
      </c>
      <c r="U31" s="27">
        <v>0</v>
      </c>
      <c r="V31" s="27">
        <v>1</v>
      </c>
      <c r="W31" s="27">
        <v>0</v>
      </c>
      <c r="X31" s="27">
        <v>0.25</v>
      </c>
      <c r="Y31" s="22" t="str">
        <f t="shared" si="4"/>
        <v>na</v>
      </c>
      <c r="Z31" s="23" t="str">
        <f t="shared" si="6"/>
        <v>na</v>
      </c>
      <c r="AA31" s="23">
        <f t="shared" si="7"/>
        <v>-1.4143607674955452</v>
      </c>
      <c r="AB31" s="23">
        <f t="shared" si="8"/>
        <v>-0.8622306283127924</v>
      </c>
      <c r="AC31" s="23" t="str">
        <f t="shared" si="9"/>
        <v>na</v>
      </c>
      <c r="AD31" s="23">
        <f t="shared" si="10"/>
        <v>-2.1076748692090477</v>
      </c>
      <c r="AE31" s="23">
        <f t="shared" si="11"/>
        <v>-3.0007574409077971</v>
      </c>
      <c r="AF31" s="23">
        <f t="shared" si="12"/>
        <v>-2.1177594379612441</v>
      </c>
      <c r="AG31" s="23" t="str">
        <f t="shared" si="13"/>
        <v>na</v>
      </c>
      <c r="AH31" s="23" t="str">
        <f t="shared" si="14"/>
        <v>na</v>
      </c>
      <c r="AI31" s="23">
        <f t="shared" si="15"/>
        <v>-3.7938147645762861</v>
      </c>
      <c r="AJ31" s="23" t="str">
        <f t="shared" si="16"/>
        <v>na</v>
      </c>
      <c r="AK31" s="23">
        <f t="shared" si="17"/>
        <v>-1.5099760257020043</v>
      </c>
      <c r="AL31" s="22" t="str">
        <f t="shared" si="5"/>
        <v>na</v>
      </c>
      <c r="AM31" s="23" t="str">
        <f t="shared" si="18"/>
        <v>na</v>
      </c>
      <c r="AN31" s="23">
        <f t="shared" si="19"/>
        <v>7.6052631578947363</v>
      </c>
      <c r="AO31" s="23">
        <f t="shared" si="20"/>
        <v>2.8264462809917363</v>
      </c>
      <c r="AP31" s="23" t="str">
        <f t="shared" si="21"/>
        <v>na</v>
      </c>
      <c r="AQ31" s="23">
        <f t="shared" si="22"/>
        <v>16.888888888888886</v>
      </c>
      <c r="AR31" s="23">
        <f t="shared" si="23"/>
        <v>34.233840850330367</v>
      </c>
      <c r="AS31" s="23">
        <f t="shared" si="24"/>
        <v>17.050891692040011</v>
      </c>
      <c r="AT31" s="23" t="str">
        <f t="shared" si="25"/>
        <v>na</v>
      </c>
      <c r="AU31" s="23" t="str">
        <f t="shared" si="26"/>
        <v>na</v>
      </c>
      <c r="AV31" s="23">
        <f t="shared" si="27"/>
        <v>54.719999999999992</v>
      </c>
      <c r="AW31" s="23" t="str">
        <f t="shared" si="28"/>
        <v>na</v>
      </c>
      <c r="AX31" s="25">
        <f t="shared" si="29"/>
        <v>8.6683002895967913</v>
      </c>
      <c r="BK31" s="25"/>
    </row>
    <row r="32" spans="1:63" x14ac:dyDescent="0.35">
      <c r="A32" s="115" t="s">
        <v>68</v>
      </c>
      <c r="B32" s="4" t="s">
        <v>517</v>
      </c>
      <c r="C32" t="s">
        <v>518</v>
      </c>
      <c r="D32">
        <v>38</v>
      </c>
      <c r="E32" s="159"/>
      <c r="F32" s="4">
        <v>323.113</v>
      </c>
      <c r="G32" s="120">
        <v>38</v>
      </c>
      <c r="H32" s="121">
        <v>88.56820865631579</v>
      </c>
      <c r="I32" s="121">
        <v>228.90548274360415</v>
      </c>
      <c r="J32" s="40">
        <f t="shared" si="2"/>
        <v>0.27410908461224337</v>
      </c>
      <c r="K32" s="41">
        <f t="shared" si="3"/>
        <v>0.70843786150233556</v>
      </c>
      <c r="L32" s="27">
        <v>0</v>
      </c>
      <c r="M32" s="27">
        <v>0</v>
      </c>
      <c r="N32" s="27">
        <v>0</v>
      </c>
      <c r="O32" s="27">
        <v>0</v>
      </c>
      <c r="P32" s="27">
        <v>0.25</v>
      </c>
      <c r="Q32" s="27">
        <v>0</v>
      </c>
      <c r="R32" s="27">
        <v>0.125</v>
      </c>
      <c r="S32" s="27">
        <v>0.1</v>
      </c>
      <c r="T32" s="27">
        <v>1</v>
      </c>
      <c r="U32" s="27">
        <v>0</v>
      </c>
      <c r="V32" s="27">
        <v>0</v>
      </c>
      <c r="W32" s="27">
        <v>1</v>
      </c>
      <c r="X32" s="27">
        <v>1</v>
      </c>
      <c r="Y32" s="22" t="str">
        <f t="shared" si="4"/>
        <v>na</v>
      </c>
      <c r="Z32" s="23" t="str">
        <f t="shared" si="6"/>
        <v>na</v>
      </c>
      <c r="AA32" s="23" t="str">
        <f t="shared" si="7"/>
        <v>na</v>
      </c>
      <c r="AB32" s="23" t="str">
        <f t="shared" si="8"/>
        <v>na</v>
      </c>
      <c r="AC32" s="23">
        <f t="shared" si="9"/>
        <v>-0.56622524559983867</v>
      </c>
      <c r="AD32" s="23" t="str">
        <f t="shared" si="10"/>
        <v>na</v>
      </c>
      <c r="AE32" s="23">
        <f t="shared" si="11"/>
        <v>-0.61421043590490987</v>
      </c>
      <c r="AF32" s="23">
        <f t="shared" si="12"/>
        <v>-0.34677909778363325</v>
      </c>
      <c r="AG32" s="23">
        <f t="shared" si="13"/>
        <v>-1.3399078080749123</v>
      </c>
      <c r="AH32" s="23" t="str">
        <f t="shared" si="14"/>
        <v>na</v>
      </c>
      <c r="AI32" s="23" t="str">
        <f t="shared" si="15"/>
        <v>na</v>
      </c>
      <c r="AJ32" s="23">
        <f t="shared" si="16"/>
        <v>-1.4791190089138644</v>
      </c>
      <c r="AK32" s="23">
        <f t="shared" si="17"/>
        <v>-2.4725571492291465</v>
      </c>
      <c r="AL32" s="22" t="str">
        <f t="shared" si="5"/>
        <v>na</v>
      </c>
      <c r="AM32" s="23" t="str">
        <f t="shared" si="18"/>
        <v>na</v>
      </c>
      <c r="AN32" s="23" t="str">
        <f t="shared" si="19"/>
        <v>na</v>
      </c>
      <c r="AO32" s="23" t="str">
        <f t="shared" si="20"/>
        <v>na</v>
      </c>
      <c r="AP32" s="23">
        <f t="shared" si="21"/>
        <v>1.2785354756489105</v>
      </c>
      <c r="AQ32" s="23" t="str">
        <f t="shared" si="22"/>
        <v>na</v>
      </c>
      <c r="AR32" s="23">
        <f t="shared" si="23"/>
        <v>1.5044186464400855</v>
      </c>
      <c r="AS32" s="23">
        <f t="shared" si="24"/>
        <v>0.47955690650469868</v>
      </c>
      <c r="AT32" s="23">
        <f t="shared" si="25"/>
        <v>7.1595241951750319</v>
      </c>
      <c r="AU32" s="23" t="str">
        <f t="shared" si="26"/>
        <v>na</v>
      </c>
      <c r="AV32" s="23" t="str">
        <f t="shared" si="27"/>
        <v>na</v>
      </c>
      <c r="AW32" s="23">
        <f t="shared" si="28"/>
        <v>8.7245003053026853</v>
      </c>
      <c r="AX32" s="25">
        <f t="shared" si="29"/>
        <v>24.379623931770304</v>
      </c>
      <c r="BK32" s="25"/>
    </row>
    <row r="33" spans="1:50" x14ac:dyDescent="0.35">
      <c r="B33" s="4"/>
      <c r="F33" s="4"/>
      <c r="G33" s="4"/>
      <c r="L33" s="24"/>
      <c r="X33" s="5"/>
      <c r="AL33" s="22"/>
      <c r="AX33" s="25"/>
    </row>
    <row r="34" spans="1:50" x14ac:dyDescent="0.35">
      <c r="A34" t="s">
        <v>523</v>
      </c>
      <c r="B34" s="4"/>
      <c r="F34" s="4"/>
      <c r="G34" s="4"/>
      <c r="L34" s="22">
        <f>SUM(L5:L32)/L35</f>
        <v>1</v>
      </c>
      <c r="M34" s="23">
        <f t="shared" ref="M34:X34" si="30">SUM(M5:M32)/M35</f>
        <v>0.75</v>
      </c>
      <c r="N34" s="23">
        <f t="shared" si="30"/>
        <v>0.55882352941176472</v>
      </c>
      <c r="O34" s="23">
        <f t="shared" si="30"/>
        <v>0.91666666666666663</v>
      </c>
      <c r="P34" s="23">
        <f t="shared" si="30"/>
        <v>0.5714285714285714</v>
      </c>
      <c r="Q34" s="23">
        <f t="shared" si="30"/>
        <v>0.375</v>
      </c>
      <c r="R34" s="23">
        <f t="shared" si="30"/>
        <v>0.26339285714285715</v>
      </c>
      <c r="S34" s="23">
        <f t="shared" si="30"/>
        <v>0.37321428571428578</v>
      </c>
      <c r="T34" s="23">
        <f t="shared" si="30"/>
        <v>0.96590909090909094</v>
      </c>
      <c r="U34" s="23">
        <f t="shared" si="30"/>
        <v>1</v>
      </c>
      <c r="V34" s="23">
        <f t="shared" si="30"/>
        <v>0.83333333333333337</v>
      </c>
      <c r="W34" s="23">
        <f t="shared" si="30"/>
        <v>0.875</v>
      </c>
      <c r="X34" s="23">
        <f t="shared" si="30"/>
        <v>0.5234375</v>
      </c>
      <c r="Y34" s="22">
        <f>(1/L35)*(SUM(Y5:Y32))</f>
        <v>-2.6146060214452924</v>
      </c>
      <c r="Z34" s="23">
        <f t="shared" ref="Z34:AK34" si="31">(1/M35)*(SUM(Z5:Z32))</f>
        <v>-2.9136819998386323</v>
      </c>
      <c r="AA34" s="23">
        <f t="shared" si="31"/>
        <v>-2.5324302605250435</v>
      </c>
      <c r="AB34" s="23">
        <f t="shared" si="31"/>
        <v>-2.3715008054669799</v>
      </c>
      <c r="AC34" s="23">
        <f t="shared" si="31"/>
        <v>-2.9722224291260599</v>
      </c>
      <c r="AD34" s="23">
        <f t="shared" si="31"/>
        <v>-2.7655660019643289</v>
      </c>
      <c r="AE34" s="23">
        <f t="shared" si="31"/>
        <v>-2.8903299307751045</v>
      </c>
      <c r="AF34" s="23">
        <f t="shared" si="31"/>
        <v>-3.2028986040016449</v>
      </c>
      <c r="AG34" s="23">
        <f t="shared" si="31"/>
        <v>-2.4137392008471577</v>
      </c>
      <c r="AH34" s="23">
        <f t="shared" si="31"/>
        <v>-2.4530243990699532</v>
      </c>
      <c r="AI34" s="23">
        <f t="shared" si="31"/>
        <v>-2.7587495377808438</v>
      </c>
      <c r="AJ34" s="23">
        <f t="shared" si="31"/>
        <v>-2.7799160888946632</v>
      </c>
      <c r="AK34" s="23">
        <f t="shared" si="31"/>
        <v>-2.0077667286619238</v>
      </c>
      <c r="AL34" s="22">
        <f>SUM(AL5:AL32)</f>
        <v>248.13785135246411</v>
      </c>
      <c r="AM34" s="23">
        <f t="shared" ref="AM34:AX34" si="32">SUM(AM5:AM32)</f>
        <v>91.387296440634884</v>
      </c>
      <c r="AN34" s="23">
        <f t="shared" si="32"/>
        <v>337.4548978723758</v>
      </c>
      <c r="AO34" s="23">
        <f t="shared" si="32"/>
        <v>109.89098435507718</v>
      </c>
      <c r="AP34" s="23">
        <f t="shared" si="32"/>
        <v>166.59371642231474</v>
      </c>
      <c r="AQ34" s="23">
        <f t="shared" si="32"/>
        <v>276.84400992568555</v>
      </c>
      <c r="AR34" s="23">
        <f t="shared" si="32"/>
        <v>302.8935333617726</v>
      </c>
      <c r="AS34" s="23">
        <f t="shared" si="32"/>
        <v>278.3496210820806</v>
      </c>
      <c r="AT34" s="23">
        <f t="shared" si="32"/>
        <v>236.07037984877374</v>
      </c>
      <c r="AU34" s="23">
        <f t="shared" si="32"/>
        <v>115.86886101143678</v>
      </c>
      <c r="AV34" s="23">
        <f t="shared" si="32"/>
        <v>207.71348965962656</v>
      </c>
      <c r="AW34" s="23">
        <f t="shared" si="32"/>
        <v>31.437944252428927</v>
      </c>
      <c r="AX34" s="25">
        <f t="shared" si="32"/>
        <v>247.16499038975229</v>
      </c>
    </row>
    <row r="35" spans="1:50" x14ac:dyDescent="0.35">
      <c r="A35" t="s">
        <v>69</v>
      </c>
      <c r="B35" s="4"/>
      <c r="D35" s="27"/>
      <c r="F35" s="4"/>
      <c r="G35" s="24">
        <f>COUNT(G5:G32)</f>
        <v>28</v>
      </c>
      <c r="L35" s="4">
        <f>COUNTIF(L5:L32,"&gt;0")</f>
        <v>25</v>
      </c>
      <c r="M35">
        <f t="shared" ref="M35:X35" si="33">COUNTIF(M5:M32,"&gt;0")</f>
        <v>9</v>
      </c>
      <c r="N35">
        <f t="shared" si="33"/>
        <v>17</v>
      </c>
      <c r="O35">
        <f t="shared" si="33"/>
        <v>9</v>
      </c>
      <c r="P35">
        <f t="shared" si="33"/>
        <v>14</v>
      </c>
      <c r="Q35">
        <f t="shared" si="33"/>
        <v>18</v>
      </c>
      <c r="R35">
        <f t="shared" si="33"/>
        <v>28</v>
      </c>
      <c r="S35">
        <f t="shared" si="33"/>
        <v>28</v>
      </c>
      <c r="T35">
        <f t="shared" si="33"/>
        <v>22</v>
      </c>
      <c r="U35">
        <f t="shared" si="33"/>
        <v>10</v>
      </c>
      <c r="V35">
        <f t="shared" si="33"/>
        <v>18</v>
      </c>
      <c r="W35">
        <f t="shared" si="33"/>
        <v>6</v>
      </c>
      <c r="X35">
        <f t="shared" si="33"/>
        <v>16</v>
      </c>
      <c r="Y35" s="22"/>
      <c r="Z35" s="23"/>
      <c r="AA35" s="23"/>
      <c r="AB35" s="23"/>
      <c r="AC35" s="23"/>
      <c r="AD35" s="23"/>
      <c r="AE35" s="23"/>
      <c r="AF35" s="23"/>
      <c r="AG35" s="23"/>
      <c r="AH35" s="23"/>
      <c r="AI35" s="23"/>
      <c r="AJ35" s="23"/>
      <c r="AK35" s="23"/>
      <c r="AL35" s="22">
        <f>AL34*Y36^2</f>
        <v>1.3294594101503747</v>
      </c>
      <c r="AM35" s="23">
        <f t="shared" ref="AM35:AX35" si="34">AM34*Z36^2</f>
        <v>0.26921161938580368</v>
      </c>
      <c r="AN35" s="23">
        <f t="shared" si="34"/>
        <v>2.1309573618490201</v>
      </c>
      <c r="AO35" s="23">
        <f t="shared" si="34"/>
        <v>0.95742031064134536</v>
      </c>
      <c r="AP35" s="23">
        <f t="shared" si="34"/>
        <v>0.43653494668054033</v>
      </c>
      <c r="AQ35" s="23">
        <f t="shared" si="34"/>
        <v>1.0967181305624938</v>
      </c>
      <c r="AR35" s="23">
        <f t="shared" si="34"/>
        <v>0.93493479244014821</v>
      </c>
      <c r="AS35" s="23">
        <f t="shared" si="34"/>
        <v>0.45982042108100868</v>
      </c>
      <c r="AT35" s="23">
        <f t="shared" si="34"/>
        <v>1.8901412818339509</v>
      </c>
      <c r="AU35" s="23">
        <f t="shared" si="34"/>
        <v>0.8576237846679009</v>
      </c>
      <c r="AV35" s="23">
        <f t="shared" si="34"/>
        <v>0.83415220023982162</v>
      </c>
      <c r="AW35" s="23">
        <f t="shared" si="34"/>
        <v>0.12101792561985616</v>
      </c>
      <c r="AX35" s="25">
        <f t="shared" si="34"/>
        <v>4.4572083233932398</v>
      </c>
    </row>
    <row r="36" spans="1:50" ht="24" x14ac:dyDescent="0.65">
      <c r="A36" s="26" t="s">
        <v>524</v>
      </c>
      <c r="B36" s="26"/>
      <c r="C36" s="26"/>
      <c r="L36" s="24">
        <f>IF(L5&gt;0,$G5,0)+IF(L6&gt;0,$G6,0)+IF(L7&gt;0,$G7,0)+IF(L8&gt;0,$G8,0)+IF(L9&gt;0,$G9,0)+IF(L10&gt;0,$G10,0)+IF(L11&gt;0,$G11,0)+IF(L12&gt;0,$G12,0)+IF(L13&gt;0,$G13,0)+IF(L14&gt;0,$G14,0)+IF(L15&gt;0,$G15,0)+IF(L16&gt;0,$G16,0)+IF(L17&gt;0,$G17,0)+IF(L18&gt;0,$G18,0)+IF(L19&gt;0,$G19,0)+IF(L20&gt;0,$G20,0)+IF(L21&gt;0,$G21,0)+IF(L22&gt;0,$G22,0)+IF(L23&gt;0,$G23,0)+IF(L24&gt;0,$G24,0)+IF(L25&gt;0,$G25,0)+IF(L26&gt;0,$G26,0)+IF(L27&gt;0,$G27,0)+IF(L28&gt;0,$G28,0)+IF(L29&gt;0,$G29,0)+IF(L30&gt;0,$G30,0)+IF(L31&gt;0,$G31,0)+IF(L32&gt;0,$G32,0)</f>
        <v>881</v>
      </c>
      <c r="M36" s="27">
        <f t="shared" ref="M36:X36" si="35">IF(M5&gt;0,$G5,0)+IF(M6&gt;0,$G6,0)+IF(M7&gt;0,$G7,0)+IF(M8&gt;0,$G8,0)+IF(M9&gt;0,$G9,0)+IF(M10&gt;0,$G10,0)+IF(M11&gt;0,$G11,0)+IF(M12&gt;0,$G12,0)+IF(M13&gt;0,$G13,0)+IF(M14&gt;0,$G14,0)+IF(M15&gt;0,$G15,0)+IF(M16&gt;0,$G16,0)+IF(M17&gt;0,$G17,0)+IF(M18&gt;0,$G18,0)+IF(M19&gt;0,$G19,0)+IF(M20&gt;0,$G20,0)+IF(M21&gt;0,$G21,0)+IF(M22&gt;0,$G22,0)+IF(M23&gt;0,$G23,0)+IF(M24&gt;0,$G24,0)+IF(M25&gt;0,$G25,0)+IF(M26&gt;0,$G26,0)+IF(M27&gt;0,$G27,0)+IF(M28&gt;0,$G28,0)+IF(M29&gt;0,$G29,0)+IF(M30&gt;0,$G30,0)+IF(M31&gt;0,$G31,0)+IF(M32&gt;0,$G32,0)</f>
        <v>319</v>
      </c>
      <c r="N36" s="27">
        <f t="shared" si="35"/>
        <v>577</v>
      </c>
      <c r="O36" s="27">
        <f t="shared" si="35"/>
        <v>296</v>
      </c>
      <c r="P36" s="27">
        <f t="shared" si="35"/>
        <v>509</v>
      </c>
      <c r="Q36" s="27">
        <f t="shared" si="35"/>
        <v>638</v>
      </c>
      <c r="R36" s="27">
        <f t="shared" si="35"/>
        <v>995</v>
      </c>
      <c r="S36" s="27">
        <f t="shared" si="35"/>
        <v>995</v>
      </c>
      <c r="T36" s="27">
        <f t="shared" si="35"/>
        <v>790</v>
      </c>
      <c r="U36" s="27">
        <f t="shared" si="35"/>
        <v>357</v>
      </c>
      <c r="V36" s="27">
        <f t="shared" si="35"/>
        <v>615</v>
      </c>
      <c r="W36" s="27">
        <f t="shared" si="35"/>
        <v>205</v>
      </c>
      <c r="X36" s="27">
        <f t="shared" si="35"/>
        <v>539</v>
      </c>
      <c r="Y36" s="28">
        <f>EXP(Y34)</f>
        <v>7.3196620914888849E-2</v>
      </c>
      <c r="Z36" s="29">
        <f t="shared" ref="Z36:AK36" si="36">EXP(Z34)</f>
        <v>5.4275519054885278E-2</v>
      </c>
      <c r="AA36" s="29">
        <f t="shared" si="36"/>
        <v>7.9465663162692046E-2</v>
      </c>
      <c r="AB36" s="29">
        <f t="shared" si="36"/>
        <v>9.3340535119146043E-2</v>
      </c>
      <c r="AC36" s="29">
        <f t="shared" si="36"/>
        <v>5.1189418965396853E-2</v>
      </c>
      <c r="AD36" s="29">
        <f t="shared" si="36"/>
        <v>6.2940464837631091E-2</v>
      </c>
      <c r="AE36" s="29">
        <f t="shared" si="36"/>
        <v>5.5557879333101468E-2</v>
      </c>
      <c r="AF36" s="29">
        <f t="shared" si="36"/>
        <v>4.0644221565552016E-2</v>
      </c>
      <c r="AG36" s="29">
        <f t="shared" si="36"/>
        <v>8.9480084246627428E-2</v>
      </c>
      <c r="AH36" s="29">
        <f t="shared" si="36"/>
        <v>8.6032994522321382E-2</v>
      </c>
      <c r="AI36" s="29">
        <f t="shared" si="36"/>
        <v>6.337096182865927E-2</v>
      </c>
      <c r="AJ36" s="29">
        <f t="shared" si="36"/>
        <v>6.2043713315500744E-2</v>
      </c>
      <c r="AK36" s="29">
        <f t="shared" si="36"/>
        <v>0.13428824211876178</v>
      </c>
      <c r="AL36" s="22">
        <f t="shared" ref="AL36:AX36" si="37">SQRT(AL35)</f>
        <v>1.1530218602222486</v>
      </c>
      <c r="AM36" s="23">
        <f t="shared" si="37"/>
        <v>0.51885606808228013</v>
      </c>
      <c r="AN36" s="23">
        <f t="shared" si="37"/>
        <v>1.45977990185131</v>
      </c>
      <c r="AO36" s="23">
        <f t="shared" si="37"/>
        <v>0.97847856933166677</v>
      </c>
      <c r="AP36" s="23">
        <f t="shared" si="37"/>
        <v>0.660707913287362</v>
      </c>
      <c r="AQ36" s="23">
        <f t="shared" si="37"/>
        <v>1.0472431095798596</v>
      </c>
      <c r="AR36" s="23">
        <f t="shared" si="37"/>
        <v>0.96692026167629164</v>
      </c>
      <c r="AS36" s="23">
        <f t="shared" si="37"/>
        <v>0.67810059805386447</v>
      </c>
      <c r="AT36" s="23">
        <f t="shared" si="37"/>
        <v>1.3748240912327478</v>
      </c>
      <c r="AU36" s="23">
        <f t="shared" si="37"/>
        <v>0.9260797938989388</v>
      </c>
      <c r="AV36" s="23">
        <f t="shared" si="37"/>
        <v>0.91331933092419626</v>
      </c>
      <c r="AW36" s="23">
        <f t="shared" si="37"/>
        <v>0.34787630793121882</v>
      </c>
      <c r="AX36" s="25">
        <f t="shared" si="37"/>
        <v>2.111210156141079</v>
      </c>
    </row>
    <row r="37" spans="1:50" ht="16.5" x14ac:dyDescent="0.45">
      <c r="A37" s="31" t="s">
        <v>70</v>
      </c>
      <c r="B37" s="31"/>
      <c r="C37" s="31"/>
      <c r="L37" s="27"/>
      <c r="X37" s="27"/>
      <c r="Y37" s="22"/>
      <c r="Z37" s="23"/>
      <c r="AA37" s="23"/>
      <c r="AB37" s="23"/>
      <c r="AC37" s="23"/>
      <c r="AD37" s="23"/>
      <c r="AE37" s="23"/>
      <c r="AF37" s="23"/>
      <c r="AG37" s="23"/>
      <c r="AH37" s="23"/>
      <c r="AI37" s="23"/>
      <c r="AJ37" s="23"/>
      <c r="AK37" s="25"/>
      <c r="AX37" s="25"/>
    </row>
    <row r="38" spans="1:50" x14ac:dyDescent="0.35">
      <c r="A38" s="31" t="s">
        <v>525</v>
      </c>
      <c r="B38" s="31"/>
      <c r="C38" s="31"/>
      <c r="L38" s="157"/>
      <c r="M38" s="156"/>
      <c r="N38" s="156"/>
      <c r="O38" s="156"/>
      <c r="P38" s="156"/>
      <c r="Q38" s="156"/>
      <c r="R38" s="156"/>
      <c r="S38" s="156"/>
      <c r="T38" s="156"/>
      <c r="U38" s="156"/>
      <c r="V38" s="156"/>
      <c r="W38" t="s">
        <v>71</v>
      </c>
      <c r="Y38" s="22">
        <f>SQRT(((L36-1)*(AL36^2))/(L36-1))</f>
        <v>1.1530218602222486</v>
      </c>
      <c r="Z38" s="23">
        <f t="shared" ref="Z38:AK38" si="38">SQRT(((M36-1)*(AM36^2))/(M36-1))</f>
        <v>0.51885606808228013</v>
      </c>
      <c r="AA38" s="23">
        <f t="shared" si="38"/>
        <v>1.45977990185131</v>
      </c>
      <c r="AB38" s="23">
        <f t="shared" si="38"/>
        <v>0.97847856933166677</v>
      </c>
      <c r="AC38" s="23">
        <f t="shared" si="38"/>
        <v>0.660707913287362</v>
      </c>
      <c r="AD38" s="23">
        <f t="shared" si="38"/>
        <v>1.0472431095798596</v>
      </c>
      <c r="AE38" s="23">
        <f t="shared" si="38"/>
        <v>0.96692026167629164</v>
      </c>
      <c r="AF38" s="23">
        <f t="shared" si="38"/>
        <v>0.67810059805386447</v>
      </c>
      <c r="AG38" s="23">
        <f t="shared" si="38"/>
        <v>1.3748240912327478</v>
      </c>
      <c r="AH38" s="23">
        <f t="shared" si="38"/>
        <v>0.92607979389893891</v>
      </c>
      <c r="AI38" s="23">
        <f t="shared" si="38"/>
        <v>0.91331933092419626</v>
      </c>
      <c r="AJ38" s="23">
        <f t="shared" si="38"/>
        <v>0.34787630793121882</v>
      </c>
      <c r="AK38" s="25">
        <f t="shared" si="38"/>
        <v>2.111210156141079</v>
      </c>
    </row>
    <row r="39" spans="1:50" x14ac:dyDescent="0.35">
      <c r="L39" s="157"/>
      <c r="M39" s="156"/>
      <c r="N39" s="156"/>
      <c r="O39" s="156"/>
      <c r="P39" s="156"/>
      <c r="Q39" s="156"/>
      <c r="R39" s="156"/>
      <c r="S39" s="156"/>
      <c r="T39" s="156"/>
      <c r="U39" s="156"/>
      <c r="V39" s="156"/>
      <c r="W39" t="s">
        <v>72</v>
      </c>
      <c r="Y39" s="22">
        <f>(1-Y36)/(SQRT((2*(Y38^2)/L36)))</f>
        <v>16.870308473015239</v>
      </c>
      <c r="Z39" s="23">
        <f t="shared" ref="Z39:AK39" si="39">(1-Z36)/(SQRT((2*(Z38^2)/M36)))</f>
        <v>23.019616003256431</v>
      </c>
      <c r="AA39" s="23">
        <f t="shared" si="39"/>
        <v>10.710889070643249</v>
      </c>
      <c r="AB39" s="23">
        <f t="shared" si="39"/>
        <v>11.272590721091452</v>
      </c>
      <c r="AC39" s="23">
        <f t="shared" si="39"/>
        <v>22.909409975179233</v>
      </c>
      <c r="AD39" s="23">
        <f t="shared" si="39"/>
        <v>15.98140708601904</v>
      </c>
      <c r="AE39" s="23">
        <f t="shared" si="39"/>
        <v>21.786187115122299</v>
      </c>
      <c r="AF39" s="23">
        <f t="shared" si="39"/>
        <v>31.556011880476191</v>
      </c>
      <c r="AG39" s="23">
        <f t="shared" si="39"/>
        <v>13.162575145930745</v>
      </c>
      <c r="AH39" s="23">
        <f t="shared" si="39"/>
        <v>13.185640162011159</v>
      </c>
      <c r="AI39" s="23">
        <f t="shared" si="39"/>
        <v>17.983222937182457</v>
      </c>
      <c r="AJ39" s="23">
        <f t="shared" si="39"/>
        <v>27.297299145983438</v>
      </c>
      <c r="AK39" s="25">
        <f t="shared" si="39"/>
        <v>6.7316454559805674</v>
      </c>
    </row>
    <row r="40" spans="1:50" x14ac:dyDescent="0.35">
      <c r="A40" s="32" t="s">
        <v>73</v>
      </c>
      <c r="B40" s="32"/>
      <c r="C40" s="32"/>
      <c r="L40" s="157"/>
      <c r="M40" s="156"/>
      <c r="N40" s="156"/>
      <c r="O40" s="156"/>
      <c r="P40" s="156"/>
      <c r="Q40" s="156"/>
      <c r="R40" s="156"/>
      <c r="S40" s="156"/>
      <c r="T40" s="156"/>
      <c r="U40" s="156"/>
      <c r="V40" s="156"/>
      <c r="W40" t="s">
        <v>74</v>
      </c>
      <c r="Y40" s="22">
        <f>TINV(0.05,2*L36-2)</f>
        <v>1.9613127775787427</v>
      </c>
      <c r="Z40" s="23">
        <f t="shared" ref="Z40:AK40" si="40">TINV(0.05,2*M36-2)</f>
        <v>1.9637009585117486</v>
      </c>
      <c r="AA40" s="23">
        <f t="shared" si="40"/>
        <v>1.9620253762439108</v>
      </c>
      <c r="AB40" s="23">
        <f t="shared" si="40"/>
        <v>1.9639929039913848</v>
      </c>
      <c r="AC40" s="23">
        <f t="shared" si="40"/>
        <v>1.9623016339078017</v>
      </c>
      <c r="AD40" s="23">
        <f t="shared" si="40"/>
        <v>1.9618277900877621</v>
      </c>
      <c r="AE40" s="23">
        <f t="shared" si="40"/>
        <v>1.9611579944219102</v>
      </c>
      <c r="AF40" s="23">
        <f t="shared" si="40"/>
        <v>1.9611579944219102</v>
      </c>
      <c r="AG40" s="23">
        <f t="shared" si="40"/>
        <v>1.9614684591362568</v>
      </c>
      <c r="AH40" s="23">
        <f t="shared" si="40"/>
        <v>1.96330140091623</v>
      </c>
      <c r="AI40" s="23">
        <f t="shared" si="40"/>
        <v>1.9618976745870111</v>
      </c>
      <c r="AJ40" s="23">
        <f t="shared" si="40"/>
        <v>1.9657953681093305</v>
      </c>
      <c r="AK40" s="25">
        <f t="shared" si="40"/>
        <v>1.9621711374945841</v>
      </c>
    </row>
    <row r="41" spans="1:50" x14ac:dyDescent="0.35">
      <c r="A41" s="32" t="s">
        <v>75</v>
      </c>
      <c r="B41" s="32"/>
      <c r="C41" s="32"/>
      <c r="L41" s="157"/>
      <c r="M41" s="156"/>
      <c r="N41" s="156"/>
      <c r="O41" s="156"/>
      <c r="P41" s="156"/>
      <c r="Q41" s="156"/>
      <c r="R41" s="156"/>
      <c r="S41" s="156"/>
      <c r="T41" s="156"/>
      <c r="U41" s="156"/>
      <c r="V41" s="156"/>
      <c r="W41" t="s">
        <v>76</v>
      </c>
      <c r="Y41" s="22">
        <f>TDIST(ABS(Y39),2*L36-2,1)</f>
        <v>1.3158030001102059E-59</v>
      </c>
      <c r="Z41" s="23">
        <f t="shared" ref="Z41:AK41" si="41">TDIST(ABS(Z39),2*M36-2,1)</f>
        <v>4.6792581466646207E-86</v>
      </c>
      <c r="AA41" s="23">
        <f t="shared" si="41"/>
        <v>6.9162400338629033E-26</v>
      </c>
      <c r="AB41" s="23">
        <f t="shared" si="41"/>
        <v>3.9643139415323538E-27</v>
      </c>
      <c r="AC41" s="23">
        <f t="shared" si="41"/>
        <v>2.8276005256780006E-94</v>
      </c>
      <c r="AD41" s="23">
        <f t="shared" si="41"/>
        <v>7.7130665398358197E-53</v>
      </c>
      <c r="AE41" s="23">
        <f t="shared" si="41"/>
        <v>7.6203435592672649E-95</v>
      </c>
      <c r="AF41" s="23">
        <f t="shared" si="41"/>
        <v>7.8872430653294561E-178</v>
      </c>
      <c r="AG41" s="23">
        <f t="shared" si="41"/>
        <v>6.3932809818156576E-38</v>
      </c>
      <c r="AH41" s="23">
        <f t="shared" si="41"/>
        <v>5.5764102722954812E-36</v>
      </c>
      <c r="AI41" s="23">
        <f t="shared" si="41"/>
        <v>1.1466012561211515E-64</v>
      </c>
      <c r="AJ41" s="23">
        <f t="shared" si="41"/>
        <v>2.1882659459592322E-94</v>
      </c>
      <c r="AK41" s="25">
        <f t="shared" si="41"/>
        <v>1.3616993040732986E-11</v>
      </c>
    </row>
    <row r="42" spans="1:50" x14ac:dyDescent="0.35">
      <c r="A42" s="32" t="s">
        <v>77</v>
      </c>
      <c r="B42" s="32"/>
      <c r="C42" s="32"/>
      <c r="L42" s="27"/>
      <c r="W42" t="s">
        <v>78</v>
      </c>
      <c r="Y42" s="22" t="str">
        <f>IF(L35&gt;4,IF(Y41&lt;0.001,"***",IF(Y41&lt;0.01,"**",IF(Y41&lt;0.05,"*","ns"))),"na")</f>
        <v>***</v>
      </c>
      <c r="Z42" s="23" t="str">
        <f t="shared" ref="Z42:AK42" si="42">IF(M35&gt;4,IF(Z41&lt;0.001,"***",IF(Z41&lt;0.01,"**",IF(Z41&lt;0.05,"*","ns"))),"na")</f>
        <v>***</v>
      </c>
      <c r="AA42" s="23" t="str">
        <f t="shared" si="42"/>
        <v>***</v>
      </c>
      <c r="AB42" s="23" t="str">
        <f t="shared" si="42"/>
        <v>***</v>
      </c>
      <c r="AC42" s="23" t="str">
        <f t="shared" si="42"/>
        <v>***</v>
      </c>
      <c r="AD42" s="23" t="str">
        <f t="shared" si="42"/>
        <v>***</v>
      </c>
      <c r="AE42" s="23" t="str">
        <f t="shared" si="42"/>
        <v>***</v>
      </c>
      <c r="AF42" s="23" t="str">
        <f t="shared" si="42"/>
        <v>***</v>
      </c>
      <c r="AG42" s="23" t="str">
        <f t="shared" si="42"/>
        <v>***</v>
      </c>
      <c r="AH42" s="23" t="str">
        <f t="shared" si="42"/>
        <v>***</v>
      </c>
      <c r="AI42" s="23" t="str">
        <f t="shared" si="42"/>
        <v>***</v>
      </c>
      <c r="AJ42" s="23" t="str">
        <f t="shared" si="42"/>
        <v>***</v>
      </c>
      <c r="AK42" s="25" t="str">
        <f t="shared" si="42"/>
        <v>***</v>
      </c>
    </row>
    <row r="43" spans="1:50" x14ac:dyDescent="0.35">
      <c r="A43" s="32" t="s">
        <v>79</v>
      </c>
      <c r="B43" s="32"/>
      <c r="C43" s="32"/>
      <c r="L43" s="27"/>
      <c r="X43" s="27"/>
    </row>
    <row r="44" spans="1:50" x14ac:dyDescent="0.35">
      <c r="A44" s="32" t="s">
        <v>80</v>
      </c>
      <c r="B44" s="32"/>
      <c r="C44" s="32"/>
      <c r="L44" s="27"/>
      <c r="X44" s="27"/>
    </row>
    <row r="45" spans="1:50" x14ac:dyDescent="0.35">
      <c r="A45" s="32" t="s">
        <v>81</v>
      </c>
      <c r="B45" s="32"/>
      <c r="C45" s="32"/>
      <c r="L45" s="27"/>
      <c r="X45" s="27"/>
    </row>
    <row r="46" spans="1:50" x14ac:dyDescent="0.35">
      <c r="A46" s="33" t="s">
        <v>82</v>
      </c>
      <c r="B46" s="33"/>
      <c r="C46" s="33"/>
      <c r="L46" s="27"/>
      <c r="X46" s="27"/>
    </row>
    <row r="47" spans="1:50" x14ac:dyDescent="0.35">
      <c r="A47" s="33"/>
      <c r="B47" s="33"/>
      <c r="C47" s="33"/>
      <c r="L47" s="27"/>
      <c r="X47" s="27"/>
    </row>
    <row r="48" spans="1:50" x14ac:dyDescent="0.35">
      <c r="L48" s="27"/>
      <c r="X48" s="27"/>
    </row>
    <row r="49" spans="1:24" x14ac:dyDescent="0.35">
      <c r="A49" t="s">
        <v>526</v>
      </c>
      <c r="L49" s="27"/>
      <c r="X49" s="27"/>
    </row>
    <row r="50" spans="1:24" x14ac:dyDescent="0.35">
      <c r="A50" t="s">
        <v>84</v>
      </c>
      <c r="L50" s="27"/>
      <c r="X50" s="27"/>
    </row>
    <row r="51" spans="1:24" x14ac:dyDescent="0.35">
      <c r="A51" t="s">
        <v>85</v>
      </c>
      <c r="L51" s="27"/>
      <c r="X51" s="27"/>
    </row>
    <row r="52" spans="1:24" x14ac:dyDescent="0.35">
      <c r="A52" t="s">
        <v>86</v>
      </c>
    </row>
    <row r="53" spans="1:24" x14ac:dyDescent="0.35">
      <c r="A53" t="s">
        <v>87</v>
      </c>
    </row>
  </sheetData>
  <mergeCells count="29">
    <mergeCell ref="L1:X1"/>
    <mergeCell ref="AL1:AX1"/>
    <mergeCell ref="AY1:BK1"/>
    <mergeCell ref="N2:S2"/>
    <mergeCell ref="V2:X2"/>
    <mergeCell ref="Y1:AK1"/>
    <mergeCell ref="AA2:AF2"/>
    <mergeCell ref="AI2:AK2"/>
    <mergeCell ref="E5:E32"/>
    <mergeCell ref="BI2:BK2"/>
    <mergeCell ref="AN2:AS2"/>
    <mergeCell ref="AV2:AX2"/>
    <mergeCell ref="AY2:AY4"/>
    <mergeCell ref="BA2:BF2"/>
    <mergeCell ref="H4:K4"/>
    <mergeCell ref="L2:L4"/>
    <mergeCell ref="Y2:Y4"/>
    <mergeCell ref="S38:S41"/>
    <mergeCell ref="T38:T41"/>
    <mergeCell ref="U38:U41"/>
    <mergeCell ref="V38:V41"/>
    <mergeCell ref="N39:N41"/>
    <mergeCell ref="O39:O41"/>
    <mergeCell ref="L38:L41"/>
    <mergeCell ref="M38:M41"/>
    <mergeCell ref="N38:O38"/>
    <mergeCell ref="P38:P41"/>
    <mergeCell ref="Q38:Q41"/>
    <mergeCell ref="R38:R41"/>
  </mergeCells>
  <pageMargins left="0.7" right="0.7" top="0.75" bottom="0.75" header="0.3" footer="0.3"/>
  <pageSetup paperSize="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0"/>
  <sheetViews>
    <sheetView workbookViewId="0">
      <pane xSplit="4" ySplit="4" topLeftCell="I5" activePane="bottomRight" state="frozen"/>
      <selection pane="topRight" activeCell="D1" sqref="D1"/>
      <selection pane="bottomLeft" activeCell="A6" sqref="A6"/>
      <selection pane="bottomRight" activeCell="L5" sqref="L5:W27"/>
    </sheetView>
  </sheetViews>
  <sheetFormatPr defaultRowHeight="14.5" x14ac:dyDescent="0.35"/>
  <cols>
    <col min="1" max="1" width="21.453125" customWidth="1"/>
    <col min="2" max="4" width="12.1796875" customWidth="1"/>
    <col min="5" max="5" width="14.7265625" customWidth="1"/>
    <col min="6" max="6" width="10.7265625" customWidth="1"/>
    <col min="7" max="7" width="11.7265625" style="4" customWidth="1"/>
    <col min="8" max="11" width="9.26953125" customWidth="1"/>
    <col min="12" max="12" width="11.54296875" style="27" customWidth="1"/>
    <col min="13" max="13" width="13.453125" customWidth="1"/>
    <col min="14" max="14" width="14.7265625" customWidth="1"/>
    <col min="15" max="23" width="11.54296875" customWidth="1"/>
    <col min="24" max="35" width="12" customWidth="1"/>
    <col min="36" max="47" width="10.90625" customWidth="1"/>
  </cols>
  <sheetData>
    <row r="1" spans="1:47" ht="15" customHeight="1" x14ac:dyDescent="0.45">
      <c r="A1" s="1" t="s">
        <v>329</v>
      </c>
      <c r="B1" s="56"/>
      <c r="C1" s="1"/>
      <c r="D1" s="1"/>
      <c r="F1" s="4"/>
      <c r="L1" s="162" t="s">
        <v>0</v>
      </c>
      <c r="M1" s="156"/>
      <c r="N1" s="156"/>
      <c r="O1" s="156"/>
      <c r="P1" s="156"/>
      <c r="Q1" s="156"/>
      <c r="R1" s="156"/>
      <c r="S1" s="156"/>
      <c r="T1" s="156"/>
      <c r="U1" s="156"/>
      <c r="V1" s="156"/>
      <c r="W1" s="163"/>
      <c r="X1" s="166" t="s">
        <v>522</v>
      </c>
      <c r="Y1" s="164"/>
      <c r="Z1" s="164"/>
      <c r="AA1" s="164"/>
      <c r="AB1" s="164"/>
      <c r="AC1" s="164"/>
      <c r="AD1" s="164"/>
      <c r="AE1" s="164"/>
      <c r="AF1" s="164"/>
      <c r="AG1" s="164"/>
      <c r="AH1" s="164"/>
      <c r="AI1" s="165"/>
      <c r="AJ1" s="166" t="s">
        <v>2</v>
      </c>
      <c r="AK1" s="164"/>
      <c r="AL1" s="164"/>
      <c r="AM1" s="164"/>
      <c r="AN1" s="164"/>
      <c r="AO1" s="164"/>
      <c r="AP1" s="164"/>
      <c r="AQ1" s="164"/>
      <c r="AR1" s="164"/>
      <c r="AS1" s="164"/>
      <c r="AT1" s="164"/>
      <c r="AU1" s="165"/>
    </row>
    <row r="2" spans="1:47" ht="49.5" customHeight="1" x14ac:dyDescent="0.55000000000000004">
      <c r="A2" s="108">
        <v>2013</v>
      </c>
      <c r="B2" s="131"/>
      <c r="C2" s="108"/>
      <c r="D2" s="108"/>
      <c r="E2" s="8"/>
      <c r="F2" s="9" t="s">
        <v>4</v>
      </c>
      <c r="G2" s="117"/>
      <c r="H2" s="10"/>
      <c r="I2" s="10"/>
      <c r="J2" s="10"/>
      <c r="K2" s="10"/>
      <c r="L2" s="152" t="s">
        <v>5</v>
      </c>
      <c r="M2" s="12" t="s">
        <v>6</v>
      </c>
      <c r="N2" s="167" t="s">
        <v>7</v>
      </c>
      <c r="O2" s="167"/>
      <c r="P2" s="167"/>
      <c r="Q2" s="167"/>
      <c r="R2" s="167"/>
      <c r="S2" s="12" t="s">
        <v>8</v>
      </c>
      <c r="T2" s="12" t="s">
        <v>6</v>
      </c>
      <c r="U2" s="167" t="s">
        <v>9</v>
      </c>
      <c r="V2" s="167"/>
      <c r="W2" s="168"/>
      <c r="X2" s="154" t="s">
        <v>5</v>
      </c>
      <c r="Y2" s="14" t="s">
        <v>6</v>
      </c>
      <c r="Z2" s="160" t="s">
        <v>7</v>
      </c>
      <c r="AA2" s="160"/>
      <c r="AB2" s="160"/>
      <c r="AC2" s="160"/>
      <c r="AD2" s="160"/>
      <c r="AE2" s="14" t="s">
        <v>8</v>
      </c>
      <c r="AF2" s="14" t="s">
        <v>6</v>
      </c>
      <c r="AG2" s="160" t="s">
        <v>9</v>
      </c>
      <c r="AH2" s="160"/>
      <c r="AI2" s="161"/>
      <c r="AJ2" s="154" t="s">
        <v>5</v>
      </c>
      <c r="AK2" s="14" t="s">
        <v>6</v>
      </c>
      <c r="AL2" s="160" t="s">
        <v>7</v>
      </c>
      <c r="AM2" s="160"/>
      <c r="AN2" s="160"/>
      <c r="AO2" s="160"/>
      <c r="AP2" s="160"/>
      <c r="AQ2" s="14" t="s">
        <v>8</v>
      </c>
      <c r="AR2" s="14" t="s">
        <v>6</v>
      </c>
      <c r="AS2" s="160" t="s">
        <v>9</v>
      </c>
      <c r="AT2" s="160"/>
      <c r="AU2" s="161"/>
    </row>
    <row r="3" spans="1:47" ht="52.5" customHeight="1" x14ac:dyDescent="0.35">
      <c r="B3" s="109" t="s">
        <v>253</v>
      </c>
      <c r="C3" s="12" t="s">
        <v>383</v>
      </c>
      <c r="D3" s="12" t="s">
        <v>519</v>
      </c>
      <c r="E3" s="7" t="s">
        <v>10</v>
      </c>
      <c r="F3" s="109" t="s">
        <v>520</v>
      </c>
      <c r="G3" s="109" t="s">
        <v>521</v>
      </c>
      <c r="H3" s="126" t="s">
        <v>88</v>
      </c>
      <c r="I3" s="130" t="s">
        <v>12</v>
      </c>
      <c r="J3" s="126" t="s">
        <v>89</v>
      </c>
      <c r="K3" s="130" t="s">
        <v>12</v>
      </c>
      <c r="L3" s="152"/>
      <c r="M3" s="12" t="s">
        <v>14</v>
      </c>
      <c r="N3" s="12" t="s">
        <v>15</v>
      </c>
      <c r="O3" s="12" t="s">
        <v>90</v>
      </c>
      <c r="P3" s="12" t="s">
        <v>17</v>
      </c>
      <c r="Q3" s="12" t="s">
        <v>19</v>
      </c>
      <c r="R3" s="12" t="s">
        <v>20</v>
      </c>
      <c r="S3" s="12" t="s">
        <v>21</v>
      </c>
      <c r="T3" s="12" t="s">
        <v>22</v>
      </c>
      <c r="U3" s="12" t="s">
        <v>23</v>
      </c>
      <c r="V3" s="12" t="s">
        <v>24</v>
      </c>
      <c r="W3" s="13" t="s">
        <v>25</v>
      </c>
      <c r="X3" s="154"/>
      <c r="Y3" s="14" t="s">
        <v>14</v>
      </c>
      <c r="Z3" s="14" t="s">
        <v>15</v>
      </c>
      <c r="AA3" s="12" t="s">
        <v>90</v>
      </c>
      <c r="AB3" s="14" t="s">
        <v>17</v>
      </c>
      <c r="AC3" s="14" t="s">
        <v>19</v>
      </c>
      <c r="AD3" s="14" t="s">
        <v>20</v>
      </c>
      <c r="AE3" s="14" t="s">
        <v>21</v>
      </c>
      <c r="AF3" s="14" t="s">
        <v>22</v>
      </c>
      <c r="AG3" s="14" t="s">
        <v>23</v>
      </c>
      <c r="AH3" s="14" t="s">
        <v>24</v>
      </c>
      <c r="AI3" s="15" t="s">
        <v>25</v>
      </c>
      <c r="AJ3" s="154"/>
      <c r="AK3" s="14" t="s">
        <v>14</v>
      </c>
      <c r="AL3" s="14" t="s">
        <v>15</v>
      </c>
      <c r="AM3" s="12" t="s">
        <v>90</v>
      </c>
      <c r="AN3" s="14" t="s">
        <v>17</v>
      </c>
      <c r="AO3" s="14" t="s">
        <v>19</v>
      </c>
      <c r="AP3" s="14" t="s">
        <v>20</v>
      </c>
      <c r="AQ3" s="14" t="s">
        <v>21</v>
      </c>
      <c r="AR3" s="14" t="s">
        <v>22</v>
      </c>
      <c r="AS3" s="14" t="s">
        <v>23</v>
      </c>
      <c r="AT3" s="14" t="s">
        <v>24</v>
      </c>
      <c r="AU3" s="15" t="s">
        <v>25</v>
      </c>
    </row>
    <row r="4" spans="1:47" ht="30" customHeight="1" x14ac:dyDescent="0.35">
      <c r="A4" s="6" t="s">
        <v>3</v>
      </c>
      <c r="B4" s="116"/>
      <c r="C4" s="6"/>
      <c r="D4" s="6"/>
      <c r="E4" s="12" t="s">
        <v>26</v>
      </c>
      <c r="F4" s="4"/>
      <c r="G4" s="109" t="s">
        <v>1</v>
      </c>
      <c r="H4" s="156" t="s">
        <v>91</v>
      </c>
      <c r="I4" s="156"/>
      <c r="J4" s="156"/>
      <c r="K4" s="156"/>
      <c r="L4" s="153"/>
      <c r="M4" s="12" t="s">
        <v>28</v>
      </c>
      <c r="N4" s="12" t="s">
        <v>29</v>
      </c>
      <c r="O4" s="12" t="s">
        <v>92</v>
      </c>
      <c r="P4" s="12" t="s">
        <v>31</v>
      </c>
      <c r="Q4" s="12" t="s">
        <v>33</v>
      </c>
      <c r="R4" s="12" t="s">
        <v>34</v>
      </c>
      <c r="S4" s="12" t="s">
        <v>35</v>
      </c>
      <c r="T4" s="12" t="s">
        <v>36</v>
      </c>
      <c r="U4" s="12" t="s">
        <v>37</v>
      </c>
      <c r="V4" s="12" t="s">
        <v>38</v>
      </c>
      <c r="W4" s="13" t="s">
        <v>39</v>
      </c>
      <c r="X4" s="154"/>
      <c r="Y4" s="14" t="s">
        <v>28</v>
      </c>
      <c r="Z4" s="14" t="s">
        <v>29</v>
      </c>
      <c r="AA4" s="12" t="s">
        <v>92</v>
      </c>
      <c r="AB4" s="14" t="s">
        <v>31</v>
      </c>
      <c r="AC4" s="14" t="s">
        <v>33</v>
      </c>
      <c r="AD4" s="14" t="s">
        <v>34</v>
      </c>
      <c r="AE4" s="14" t="s">
        <v>35</v>
      </c>
      <c r="AF4" s="14" t="s">
        <v>36</v>
      </c>
      <c r="AG4" s="14" t="s">
        <v>37</v>
      </c>
      <c r="AH4" s="14" t="s">
        <v>38</v>
      </c>
      <c r="AI4" s="15" t="s">
        <v>39</v>
      </c>
      <c r="AJ4" s="154"/>
      <c r="AK4" s="14" t="s">
        <v>28</v>
      </c>
      <c r="AL4" s="14" t="s">
        <v>29</v>
      </c>
      <c r="AM4" s="12" t="s">
        <v>92</v>
      </c>
      <c r="AN4" s="14" t="s">
        <v>31</v>
      </c>
      <c r="AO4" s="14" t="s">
        <v>33</v>
      </c>
      <c r="AP4" s="14" t="s">
        <v>34</v>
      </c>
      <c r="AQ4" s="14" t="s">
        <v>35</v>
      </c>
      <c r="AR4" s="14" t="s">
        <v>36</v>
      </c>
      <c r="AS4" s="14" t="s">
        <v>37</v>
      </c>
      <c r="AT4" s="14" t="s">
        <v>38</v>
      </c>
      <c r="AU4" s="15" t="s">
        <v>39</v>
      </c>
    </row>
    <row r="5" spans="1:47" x14ac:dyDescent="0.35">
      <c r="A5" s="34" t="s">
        <v>93</v>
      </c>
      <c r="B5" s="132" t="s">
        <v>527</v>
      </c>
      <c r="C5" s="19" t="s">
        <v>518</v>
      </c>
      <c r="D5" s="16">
        <v>51</v>
      </c>
      <c r="E5" s="158" t="s">
        <v>94</v>
      </c>
      <c r="F5" s="16">
        <v>57.137</v>
      </c>
      <c r="G5" s="118">
        <v>51</v>
      </c>
      <c r="H5" s="119">
        <v>3.7467216180392158</v>
      </c>
      <c r="I5" s="119">
        <v>19.783257819337212</v>
      </c>
      <c r="J5" s="36">
        <f>IF(H5&lt;0.01*F5,0.01,IF(H5&gt;100*F5,100,H5/F5))</f>
        <v>6.5574349686529143E-2</v>
      </c>
      <c r="K5" s="37">
        <f>IF(I5&gt;0,I5/F5,0.01)</f>
        <v>0.34624250169482496</v>
      </c>
      <c r="L5" s="35">
        <v>1</v>
      </c>
      <c r="M5" s="19">
        <v>0</v>
      </c>
      <c r="N5" s="19">
        <v>0</v>
      </c>
      <c r="O5" s="19">
        <v>0</v>
      </c>
      <c r="P5" s="19">
        <v>1</v>
      </c>
      <c r="Q5" s="19">
        <v>0.25</v>
      </c>
      <c r="R5" s="19">
        <v>0.25</v>
      </c>
      <c r="S5" s="19">
        <v>1</v>
      </c>
      <c r="T5" s="19">
        <v>0</v>
      </c>
      <c r="U5" s="19">
        <v>1</v>
      </c>
      <c r="V5" s="19">
        <v>0</v>
      </c>
      <c r="W5" s="19">
        <v>0.25</v>
      </c>
      <c r="X5" s="17">
        <f t="shared" ref="X5:X30" si="0">IF(L5&gt;0,(L5/L$32)*LN($J5),"na")</f>
        <v>-2.7245706703728594</v>
      </c>
      <c r="Y5" s="18" t="str">
        <f t="shared" ref="Y5:Y30" si="1">IF(M5&gt;0,(M5/M$32)*LN($J5),"na")</f>
        <v>na</v>
      </c>
      <c r="Z5" s="18" t="str">
        <f t="shared" ref="Z5:Z30" si="2">IF(N5&gt;0,(N5/N$32)*LN($J5),"na")</f>
        <v>na</v>
      </c>
      <c r="AA5" s="18" t="str">
        <f t="shared" ref="AA5:AA30" si="3">IF(O5&gt;0,(O5/O$32)*LN($J5),"na")</f>
        <v>na</v>
      </c>
      <c r="AB5" s="18">
        <f t="shared" ref="AB5:AB30" si="4">IF(P5&gt;0,(P5/P$32)*LN($J5),"na")</f>
        <v>-3.6327608938304792</v>
      </c>
      <c r="AC5" s="18">
        <f t="shared" ref="AC5:AC30" si="5">IF(Q5&gt;0,(Q5/Q$32)*LN($J5),"na")</f>
        <v>-2.9516182262372643</v>
      </c>
      <c r="AD5" s="18">
        <f t="shared" ref="AD5:AD30" si="6">IF(R5&gt;0,(R5/R$32)*LN($J5),"na")</f>
        <v>-2.9032310422005883</v>
      </c>
      <c r="AE5" s="18">
        <f t="shared" ref="AE5:AE30" si="7">IF(S5&gt;0,(S5/S$32)*LN($J5),"na")</f>
        <v>-2.7245706703728594</v>
      </c>
      <c r="AF5" s="18" t="str">
        <f t="shared" ref="AF5:AF30" si="8">IF(T5&gt;0,(T5/T$32)*LN($J5),"na")</f>
        <v>na</v>
      </c>
      <c r="AG5" s="18">
        <f t="shared" ref="AG5:AG30" si="9">IF(U5&gt;0,(U5/U$32)*LN($J5),"na")</f>
        <v>-2.8787916517147192</v>
      </c>
      <c r="AH5" s="18" t="str">
        <f t="shared" ref="AH5:AH30" si="10">IF(V5&gt;0,(V5/V$32)*LN($J5),"na")</f>
        <v>na</v>
      </c>
      <c r="AI5" s="18">
        <f t="shared" ref="AI5:AI30" si="11">IF(W5&gt;0,(W5/W$32)*LN($J5),"na")</f>
        <v>-1.3413270992604847</v>
      </c>
      <c r="AJ5" s="17">
        <f>IF(L5&gt;0,(((L5/L$32)^2)*($K5^2))/($J5^2),"na")</f>
        <v>27.879999997580107</v>
      </c>
      <c r="AK5" s="18" t="str">
        <f t="shared" ref="AK5:AU20" si="12">IF(M5&gt;0,(((M5/M$32)^2)*($K5^2))/($J5^2),"na")</f>
        <v>na</v>
      </c>
      <c r="AL5" s="18" t="str">
        <f t="shared" si="12"/>
        <v>na</v>
      </c>
      <c r="AM5" s="18" t="str">
        <f t="shared" si="12"/>
        <v>na</v>
      </c>
      <c r="AN5" s="18">
        <f t="shared" si="12"/>
        <v>49.56444444014241</v>
      </c>
      <c r="AO5" s="18">
        <f t="shared" si="12"/>
        <v>32.720277774937756</v>
      </c>
      <c r="AP5" s="18">
        <f t="shared" si="12"/>
        <v>31.656275192092441</v>
      </c>
      <c r="AQ5" s="18">
        <f t="shared" si="12"/>
        <v>27.879999997580107</v>
      </c>
      <c r="AR5" s="18" t="str">
        <f t="shared" si="12"/>
        <v>na</v>
      </c>
      <c r="AS5" s="18">
        <f t="shared" si="12"/>
        <v>31.125553575084094</v>
      </c>
      <c r="AT5" s="18" t="str">
        <f t="shared" si="12"/>
        <v>na</v>
      </c>
      <c r="AU5" s="20">
        <f t="shared" si="12"/>
        <v>6.7571881650939725</v>
      </c>
    </row>
    <row r="6" spans="1:47" x14ac:dyDescent="0.35">
      <c r="A6" s="38" t="s">
        <v>95</v>
      </c>
      <c r="B6" s="132" t="s">
        <v>527</v>
      </c>
      <c r="C6" t="s">
        <v>518</v>
      </c>
      <c r="D6" s="4">
        <v>51</v>
      </c>
      <c r="E6" s="159"/>
      <c r="F6" s="4">
        <v>17.471</v>
      </c>
      <c r="G6" s="120">
        <v>51</v>
      </c>
      <c r="H6" s="121">
        <v>3.9981042223529415</v>
      </c>
      <c r="I6" s="121">
        <v>19.816123438912427</v>
      </c>
      <c r="J6" s="40">
        <f t="shared" ref="J6:J30" si="13">IF(H6&lt;0.01*F6,0.01,IF(H6&gt;100*F6,100,H6/F6))</f>
        <v>0.22884232284087583</v>
      </c>
      <c r="K6" s="41">
        <f t="shared" ref="K6:K30" si="14">IF(I6&gt;0,I6/F6,0.01)</f>
        <v>1.1342294910945239</v>
      </c>
      <c r="L6" s="27">
        <v>1</v>
      </c>
      <c r="M6">
        <v>0.25</v>
      </c>
      <c r="N6">
        <v>0.25</v>
      </c>
      <c r="O6">
        <v>0.25</v>
      </c>
      <c r="P6">
        <v>0</v>
      </c>
      <c r="Q6">
        <v>0.375</v>
      </c>
      <c r="R6">
        <v>0.3</v>
      </c>
      <c r="S6">
        <v>1</v>
      </c>
      <c r="T6">
        <v>0</v>
      </c>
      <c r="U6">
        <v>0</v>
      </c>
      <c r="V6">
        <v>0</v>
      </c>
      <c r="W6">
        <v>1</v>
      </c>
      <c r="X6" s="22">
        <f t="shared" si="0"/>
        <v>-1.474722059131333</v>
      </c>
      <c r="Y6" s="23">
        <f t="shared" si="1"/>
        <v>-0.49157401971044434</v>
      </c>
      <c r="Z6" s="23">
        <f t="shared" si="2"/>
        <v>-0.62392087117094863</v>
      </c>
      <c r="AA6" s="23">
        <f t="shared" si="3"/>
        <v>-0.65543202628059238</v>
      </c>
      <c r="AB6" s="23" t="str">
        <f t="shared" si="4"/>
        <v>na</v>
      </c>
      <c r="AC6" s="23">
        <f t="shared" si="5"/>
        <v>-2.3964233460884161</v>
      </c>
      <c r="AD6" s="23">
        <f t="shared" si="6"/>
        <v>-1.8857101739712125</v>
      </c>
      <c r="AE6" s="23">
        <f t="shared" si="7"/>
        <v>-1.474722059131333</v>
      </c>
      <c r="AF6" s="23" t="str">
        <f t="shared" si="8"/>
        <v>na</v>
      </c>
      <c r="AG6" s="23" t="str">
        <f t="shared" si="9"/>
        <v>na</v>
      </c>
      <c r="AH6" s="23" t="str">
        <f t="shared" si="10"/>
        <v>na</v>
      </c>
      <c r="AI6" s="23">
        <f t="shared" si="11"/>
        <v>-2.904068054904779</v>
      </c>
      <c r="AJ6" s="22">
        <f t="shared" ref="AJ6:AJ30" si="15">IF(L6&gt;0,(((L6/L$32)^2)*($K6^2))/($J6^2),"na")</f>
        <v>24.565701795283168</v>
      </c>
      <c r="AK6" s="23">
        <f t="shared" si="12"/>
        <v>2.7295224216981295</v>
      </c>
      <c r="AL6" s="23">
        <f t="shared" si="12"/>
        <v>4.3971152621734664</v>
      </c>
      <c r="AM6" s="23">
        <f t="shared" si="12"/>
        <v>4.8524843052411191</v>
      </c>
      <c r="AN6" s="23" t="str">
        <f t="shared" si="12"/>
        <v>na</v>
      </c>
      <c r="AO6" s="23">
        <f t="shared" si="12"/>
        <v>64.86880630316962</v>
      </c>
      <c r="AP6" s="23">
        <f t="shared" si="12"/>
        <v>40.166011750202301</v>
      </c>
      <c r="AQ6" s="23">
        <f t="shared" si="12"/>
        <v>24.565701795283168</v>
      </c>
      <c r="AR6" s="23" t="str">
        <f t="shared" si="12"/>
        <v>na</v>
      </c>
      <c r="AS6" s="23" t="str">
        <f t="shared" si="12"/>
        <v>na</v>
      </c>
      <c r="AT6" s="23" t="str">
        <f t="shared" si="12"/>
        <v>na</v>
      </c>
      <c r="AU6" s="25">
        <f t="shared" si="12"/>
        <v>95.26259366009927</v>
      </c>
    </row>
    <row r="7" spans="1:47" x14ac:dyDescent="0.35">
      <c r="A7" s="38" t="s">
        <v>96</v>
      </c>
      <c r="B7" s="132" t="s">
        <v>527</v>
      </c>
      <c r="C7" t="s">
        <v>518</v>
      </c>
      <c r="D7" s="4">
        <v>51</v>
      </c>
      <c r="E7" s="159"/>
      <c r="F7" s="4">
        <v>51.322000000000003</v>
      </c>
      <c r="G7" s="120">
        <v>51</v>
      </c>
      <c r="H7" s="121">
        <v>0</v>
      </c>
      <c r="I7" s="121">
        <v>0</v>
      </c>
      <c r="J7" s="40">
        <f t="shared" si="13"/>
        <v>0.01</v>
      </c>
      <c r="K7" s="41">
        <f t="shared" si="14"/>
        <v>0.01</v>
      </c>
      <c r="L7" s="27">
        <v>1</v>
      </c>
      <c r="M7">
        <v>0</v>
      </c>
      <c r="N7">
        <v>0</v>
      </c>
      <c r="O7">
        <v>1</v>
      </c>
      <c r="P7">
        <v>1</v>
      </c>
      <c r="Q7">
        <v>0.125</v>
      </c>
      <c r="R7">
        <v>0.05</v>
      </c>
      <c r="S7">
        <v>1</v>
      </c>
      <c r="T7">
        <v>0</v>
      </c>
      <c r="U7">
        <v>0</v>
      </c>
      <c r="V7">
        <v>0</v>
      </c>
      <c r="W7">
        <v>0</v>
      </c>
      <c r="X7" s="22">
        <f t="shared" si="0"/>
        <v>-4.6051701859880909</v>
      </c>
      <c r="Y7" s="23" t="str">
        <f t="shared" si="1"/>
        <v>na</v>
      </c>
      <c r="Z7" s="23" t="str">
        <f t="shared" si="2"/>
        <v>na</v>
      </c>
      <c r="AA7" s="23">
        <f t="shared" si="3"/>
        <v>-8.1869692195343831</v>
      </c>
      <c r="AB7" s="23">
        <f t="shared" si="4"/>
        <v>-6.1402269146507873</v>
      </c>
      <c r="AC7" s="23">
        <f t="shared" si="5"/>
        <v>-2.4944671840768824</v>
      </c>
      <c r="AD7" s="23">
        <f t="shared" si="6"/>
        <v>-0.98142971176795391</v>
      </c>
      <c r="AE7" s="23">
        <f t="shared" si="7"/>
        <v>-4.6051701859880909</v>
      </c>
      <c r="AF7" s="23" t="str">
        <f t="shared" si="8"/>
        <v>na</v>
      </c>
      <c r="AG7" s="23" t="str">
        <f t="shared" si="9"/>
        <v>na</v>
      </c>
      <c r="AH7" s="23" t="str">
        <f t="shared" si="10"/>
        <v>na</v>
      </c>
      <c r="AI7" s="23" t="str">
        <f t="shared" si="11"/>
        <v>na</v>
      </c>
      <c r="AJ7" s="22">
        <f t="shared" si="15"/>
        <v>1</v>
      </c>
      <c r="AK7" s="23" t="str">
        <f t="shared" si="12"/>
        <v>na</v>
      </c>
      <c r="AL7" s="23" t="str">
        <f t="shared" si="12"/>
        <v>na</v>
      </c>
      <c r="AM7" s="23">
        <f t="shared" si="12"/>
        <v>3.1604938271604937</v>
      </c>
      <c r="AN7" s="23">
        <f t="shared" si="12"/>
        <v>1.7777777777777777</v>
      </c>
      <c r="AO7" s="23">
        <f t="shared" si="12"/>
        <v>0.29340277777777773</v>
      </c>
      <c r="AP7" s="23">
        <f t="shared" si="12"/>
        <v>4.5417898414404738E-2</v>
      </c>
      <c r="AQ7" s="23">
        <f t="shared" si="12"/>
        <v>1</v>
      </c>
      <c r="AR7" s="23" t="str">
        <f t="shared" si="12"/>
        <v>na</v>
      </c>
      <c r="AS7" s="23" t="str">
        <f t="shared" si="12"/>
        <v>na</v>
      </c>
      <c r="AT7" s="23" t="str">
        <f t="shared" si="12"/>
        <v>na</v>
      </c>
      <c r="AU7" s="25" t="str">
        <f t="shared" si="12"/>
        <v>na</v>
      </c>
    </row>
    <row r="8" spans="1:47" x14ac:dyDescent="0.35">
      <c r="A8" s="38" t="s">
        <v>42</v>
      </c>
      <c r="B8" s="132" t="s">
        <v>527</v>
      </c>
      <c r="C8" t="s">
        <v>518</v>
      </c>
      <c r="D8" s="4">
        <v>51</v>
      </c>
      <c r="E8" s="159"/>
      <c r="F8" s="4">
        <v>752.04</v>
      </c>
      <c r="G8" s="120">
        <v>51</v>
      </c>
      <c r="H8" s="121">
        <v>4.9956288243137257</v>
      </c>
      <c r="I8" s="121">
        <v>21.479751676590148</v>
      </c>
      <c r="J8" s="40">
        <f t="shared" si="13"/>
        <v>0.01</v>
      </c>
      <c r="K8" s="41">
        <f t="shared" si="14"/>
        <v>2.8561980315661598E-2</v>
      </c>
      <c r="L8" s="27">
        <v>1</v>
      </c>
      <c r="M8">
        <v>1</v>
      </c>
      <c r="N8">
        <v>0</v>
      </c>
      <c r="O8">
        <v>0</v>
      </c>
      <c r="P8">
        <v>1</v>
      </c>
      <c r="Q8">
        <v>0.125</v>
      </c>
      <c r="R8">
        <v>0.05</v>
      </c>
      <c r="S8">
        <v>1</v>
      </c>
      <c r="T8">
        <v>0</v>
      </c>
      <c r="U8">
        <v>1</v>
      </c>
      <c r="V8">
        <v>0</v>
      </c>
      <c r="W8">
        <v>0</v>
      </c>
      <c r="X8" s="22">
        <f t="shared" si="0"/>
        <v>-4.6051701859880909</v>
      </c>
      <c r="Y8" s="23">
        <f t="shared" si="1"/>
        <v>-6.1402269146507873</v>
      </c>
      <c r="Z8" s="23" t="str">
        <f t="shared" si="2"/>
        <v>na</v>
      </c>
      <c r="AA8" s="23" t="str">
        <f t="shared" si="3"/>
        <v>na</v>
      </c>
      <c r="AB8" s="23">
        <f t="shared" si="4"/>
        <v>-6.1402269146507873</v>
      </c>
      <c r="AC8" s="23">
        <f t="shared" si="5"/>
        <v>-2.4944671840768824</v>
      </c>
      <c r="AD8" s="23">
        <f t="shared" si="6"/>
        <v>-0.98142971176795391</v>
      </c>
      <c r="AE8" s="23">
        <f t="shared" si="7"/>
        <v>-4.6051701859880909</v>
      </c>
      <c r="AF8" s="23" t="str">
        <f t="shared" si="8"/>
        <v>na</v>
      </c>
      <c r="AG8" s="23">
        <f t="shared" si="9"/>
        <v>-4.8658401965157188</v>
      </c>
      <c r="AH8" s="23" t="str">
        <f t="shared" si="10"/>
        <v>na</v>
      </c>
      <c r="AI8" s="23" t="str">
        <f t="shared" si="11"/>
        <v>na</v>
      </c>
      <c r="AJ8" s="22">
        <f t="shared" si="15"/>
        <v>8.1578671955224049</v>
      </c>
      <c r="AK8" s="23">
        <f t="shared" si="12"/>
        <v>14.502875014262054</v>
      </c>
      <c r="AL8" s="23" t="str">
        <f t="shared" si="12"/>
        <v>na</v>
      </c>
      <c r="AM8" s="23" t="str">
        <f t="shared" si="12"/>
        <v>na</v>
      </c>
      <c r="AN8" s="23">
        <f t="shared" si="12"/>
        <v>14.502875014262054</v>
      </c>
      <c r="AO8" s="23">
        <f t="shared" si="12"/>
        <v>2.3935408959084832</v>
      </c>
      <c r="AP8" s="23">
        <f t="shared" si="12"/>
        <v>0.37051318356444146</v>
      </c>
      <c r="AQ8" s="23">
        <f t="shared" si="12"/>
        <v>8.1578671955224049</v>
      </c>
      <c r="AR8" s="23" t="str">
        <f t="shared" si="12"/>
        <v>na</v>
      </c>
      <c r="AS8" s="23">
        <f t="shared" si="12"/>
        <v>9.1075370328082101</v>
      </c>
      <c r="AT8" s="23" t="str">
        <f t="shared" si="12"/>
        <v>na</v>
      </c>
      <c r="AU8" s="25" t="str">
        <f t="shared" si="12"/>
        <v>na</v>
      </c>
    </row>
    <row r="9" spans="1:47" x14ac:dyDescent="0.35">
      <c r="A9" s="33" t="s">
        <v>45</v>
      </c>
      <c r="B9" s="132" t="s">
        <v>528</v>
      </c>
      <c r="C9" t="s">
        <v>518</v>
      </c>
      <c r="D9" s="4">
        <v>54</v>
      </c>
      <c r="E9" s="159"/>
      <c r="F9">
        <v>80.766000000000005</v>
      </c>
      <c r="G9" s="123">
        <v>54</v>
      </c>
      <c r="H9" s="124">
        <v>3.4903247372222221</v>
      </c>
      <c r="I9" s="124">
        <v>15.172514761003152</v>
      </c>
      <c r="J9" s="40">
        <f t="shared" si="13"/>
        <v>4.3215272976527525E-2</v>
      </c>
      <c r="K9" s="41">
        <f t="shared" si="14"/>
        <v>0.18785769706315963</v>
      </c>
      <c r="L9" s="27">
        <v>1</v>
      </c>
      <c r="M9">
        <v>1</v>
      </c>
      <c r="N9">
        <v>0.25</v>
      </c>
      <c r="O9">
        <v>0</v>
      </c>
      <c r="P9">
        <v>0</v>
      </c>
      <c r="Q9">
        <v>0.375</v>
      </c>
      <c r="R9">
        <v>0.45</v>
      </c>
      <c r="S9">
        <v>0</v>
      </c>
      <c r="T9">
        <v>1</v>
      </c>
      <c r="U9">
        <v>1</v>
      </c>
      <c r="V9">
        <v>1</v>
      </c>
      <c r="W9">
        <v>0.25</v>
      </c>
      <c r="X9" s="22">
        <f t="shared" si="0"/>
        <v>-3.1415613050896871</v>
      </c>
      <c r="Y9" s="23">
        <f t="shared" si="1"/>
        <v>-4.1887484067862495</v>
      </c>
      <c r="Z9" s="23">
        <f t="shared" si="2"/>
        <v>-1.3291220906148675</v>
      </c>
      <c r="AA9" s="23" t="str">
        <f t="shared" si="3"/>
        <v>na</v>
      </c>
      <c r="AB9" s="23" t="str">
        <f t="shared" si="4"/>
        <v>na</v>
      </c>
      <c r="AC9" s="23">
        <f t="shared" si="5"/>
        <v>-5.1050371207707412</v>
      </c>
      <c r="AD9" s="23">
        <f t="shared" si="6"/>
        <v>-6.0256175851720233</v>
      </c>
      <c r="AE9" s="23" t="str">
        <f t="shared" si="7"/>
        <v>na</v>
      </c>
      <c r="AF9" s="23">
        <f t="shared" si="8"/>
        <v>-3.1415613050896871</v>
      </c>
      <c r="AG9" s="23">
        <f t="shared" si="9"/>
        <v>-3.3193855299060844</v>
      </c>
      <c r="AH9" s="23">
        <f t="shared" si="10"/>
        <v>-3.5903557772453567</v>
      </c>
      <c r="AI9" s="23">
        <f t="shared" si="11"/>
        <v>-1.546614796351846</v>
      </c>
      <c r="AJ9" s="22">
        <f t="shared" si="15"/>
        <v>18.896591154671604</v>
      </c>
      <c r="AK9" s="23">
        <f t="shared" si="12"/>
        <v>33.593939830527297</v>
      </c>
      <c r="AL9" s="23">
        <f t="shared" si="12"/>
        <v>3.3823780025373731</v>
      </c>
      <c r="AM9" s="23" t="str">
        <f t="shared" si="12"/>
        <v>na</v>
      </c>
      <c r="AN9" s="23" t="str">
        <f t="shared" si="12"/>
        <v>na</v>
      </c>
      <c r="AO9" s="23">
        <f t="shared" si="12"/>
        <v>49.898811017804704</v>
      </c>
      <c r="AP9" s="23">
        <f t="shared" si="12"/>
        <v>69.517720052754541</v>
      </c>
      <c r="AQ9" s="23" t="str">
        <f t="shared" si="12"/>
        <v>na</v>
      </c>
      <c r="AR9" s="23">
        <f t="shared" si="12"/>
        <v>18.896591154671604</v>
      </c>
      <c r="AS9" s="23">
        <f t="shared" si="12"/>
        <v>21.096372325044552</v>
      </c>
      <c r="AT9" s="23">
        <f t="shared" si="12"/>
        <v>24.681261916305772</v>
      </c>
      <c r="AU9" s="25">
        <f t="shared" si="12"/>
        <v>4.5799075366588706</v>
      </c>
    </row>
    <row r="10" spans="1:47" x14ac:dyDescent="0.35">
      <c r="A10" s="38" t="s">
        <v>47</v>
      </c>
      <c r="B10" s="132" t="s">
        <v>527</v>
      </c>
      <c r="C10" t="s">
        <v>518</v>
      </c>
      <c r="D10" s="4">
        <v>51</v>
      </c>
      <c r="E10" s="159"/>
      <c r="F10" s="4">
        <v>323.94400000000002</v>
      </c>
      <c r="G10" s="120">
        <v>51</v>
      </c>
      <c r="H10" s="121">
        <v>1.2489072062745097</v>
      </c>
      <c r="I10" s="121">
        <v>8.9189814275008139</v>
      </c>
      <c r="J10" s="40">
        <f t="shared" si="13"/>
        <v>0.01</v>
      </c>
      <c r="K10" s="41">
        <f t="shared" si="14"/>
        <v>2.7532479155350349E-2</v>
      </c>
      <c r="L10" s="27">
        <v>1</v>
      </c>
      <c r="M10">
        <v>0</v>
      </c>
      <c r="N10">
        <v>1</v>
      </c>
      <c r="O10">
        <v>1</v>
      </c>
      <c r="P10">
        <v>0</v>
      </c>
      <c r="Q10">
        <v>0.125</v>
      </c>
      <c r="R10">
        <v>0.05</v>
      </c>
      <c r="S10">
        <v>1</v>
      </c>
      <c r="T10">
        <v>0</v>
      </c>
      <c r="U10">
        <v>1</v>
      </c>
      <c r="V10">
        <v>0</v>
      </c>
      <c r="W10">
        <v>0.125</v>
      </c>
      <c r="X10" s="22">
        <f t="shared" si="0"/>
        <v>-4.6051701859880909</v>
      </c>
      <c r="Y10" s="23" t="str">
        <f t="shared" si="1"/>
        <v>na</v>
      </c>
      <c r="Z10" s="23">
        <f t="shared" si="2"/>
        <v>-7.7933649301336922</v>
      </c>
      <c r="AA10" s="23">
        <f t="shared" si="3"/>
        <v>-8.1869692195343831</v>
      </c>
      <c r="AB10" s="23" t="str">
        <f t="shared" si="4"/>
        <v>na</v>
      </c>
      <c r="AC10" s="23">
        <f t="shared" si="5"/>
        <v>-2.4944671840768824</v>
      </c>
      <c r="AD10" s="23">
        <f t="shared" si="6"/>
        <v>-0.98142971176795391</v>
      </c>
      <c r="AE10" s="23">
        <f t="shared" si="7"/>
        <v>-4.6051701859880909</v>
      </c>
      <c r="AF10" s="23" t="str">
        <f t="shared" si="8"/>
        <v>na</v>
      </c>
      <c r="AG10" s="23">
        <f t="shared" si="9"/>
        <v>-4.8658401965157188</v>
      </c>
      <c r="AH10" s="23" t="str">
        <f t="shared" si="10"/>
        <v>na</v>
      </c>
      <c r="AI10" s="23">
        <f t="shared" si="11"/>
        <v>-1.1335803534739917</v>
      </c>
      <c r="AJ10" s="22">
        <f t="shared" si="15"/>
        <v>7.5803740843980139</v>
      </c>
      <c r="AK10" s="23" t="str">
        <f t="shared" si="12"/>
        <v>na</v>
      </c>
      <c r="AL10" s="23">
        <f t="shared" si="12"/>
        <v>21.709473709163543</v>
      </c>
      <c r="AM10" s="23">
        <f t="shared" si="12"/>
        <v>23.957725501307305</v>
      </c>
      <c r="AN10" s="23" t="str">
        <f t="shared" si="12"/>
        <v>na</v>
      </c>
      <c r="AO10" s="23">
        <f t="shared" si="12"/>
        <v>2.2241028129570557</v>
      </c>
      <c r="AP10" s="23">
        <f t="shared" si="12"/>
        <v>0.34428466010837533</v>
      </c>
      <c r="AQ10" s="23">
        <f t="shared" si="12"/>
        <v>7.5803740843980139</v>
      </c>
      <c r="AR10" s="23" t="str">
        <f t="shared" si="12"/>
        <v>na</v>
      </c>
      <c r="AS10" s="23">
        <f t="shared" si="12"/>
        <v>8.4628170625390418</v>
      </c>
      <c r="AT10" s="23" t="str">
        <f t="shared" si="12"/>
        <v>na</v>
      </c>
      <c r="AU10" s="25">
        <f t="shared" si="12"/>
        <v>0.4593078735161874</v>
      </c>
    </row>
    <row r="11" spans="1:47" x14ac:dyDescent="0.35">
      <c r="A11" s="33" t="s">
        <v>97</v>
      </c>
      <c r="B11" s="132" t="s">
        <v>527</v>
      </c>
      <c r="C11" t="s">
        <v>518</v>
      </c>
      <c r="D11" s="4">
        <v>51</v>
      </c>
      <c r="E11" s="159"/>
      <c r="F11" s="4">
        <v>1100.402</v>
      </c>
      <c r="G11" s="120">
        <v>51</v>
      </c>
      <c r="H11" s="121">
        <v>214.56866272509805</v>
      </c>
      <c r="I11" s="121">
        <v>1410.2458431843313</v>
      </c>
      <c r="J11" s="40">
        <f t="shared" si="13"/>
        <v>0.19499116025334201</v>
      </c>
      <c r="K11" s="41">
        <f t="shared" si="14"/>
        <v>1.2815733188274205</v>
      </c>
      <c r="L11" s="27">
        <v>1</v>
      </c>
      <c r="M11">
        <v>1</v>
      </c>
      <c r="N11">
        <v>0.25</v>
      </c>
      <c r="O11">
        <v>0.25</v>
      </c>
      <c r="P11">
        <v>0</v>
      </c>
      <c r="Q11">
        <v>0.125</v>
      </c>
      <c r="R11">
        <v>0.05</v>
      </c>
      <c r="S11">
        <v>1</v>
      </c>
      <c r="T11">
        <v>1</v>
      </c>
      <c r="U11">
        <v>1</v>
      </c>
      <c r="V11">
        <v>0</v>
      </c>
      <c r="W11">
        <v>0.125</v>
      </c>
      <c r="X11" s="22">
        <f t="shared" si="0"/>
        <v>-1.6348010534800614</v>
      </c>
      <c r="Y11" s="23">
        <f t="shared" si="1"/>
        <v>-2.1797347379734151</v>
      </c>
      <c r="Z11" s="23">
        <f t="shared" si="2"/>
        <v>-0.69164659954925678</v>
      </c>
      <c r="AA11" s="23">
        <f t="shared" si="3"/>
        <v>-0.72657824599113841</v>
      </c>
      <c r="AB11" s="23" t="str">
        <f t="shared" si="4"/>
        <v>na</v>
      </c>
      <c r="AC11" s="23">
        <f t="shared" si="5"/>
        <v>-0.88551723730169984</v>
      </c>
      <c r="AD11" s="23">
        <f t="shared" si="6"/>
        <v>-0.34840022451214425</v>
      </c>
      <c r="AE11" s="23">
        <f t="shared" si="7"/>
        <v>-1.6348010534800614</v>
      </c>
      <c r="AF11" s="23">
        <f t="shared" si="8"/>
        <v>-1.6348010534800614</v>
      </c>
      <c r="AG11" s="23">
        <f t="shared" si="9"/>
        <v>-1.727336962167612</v>
      </c>
      <c r="AH11" s="23" t="str">
        <f t="shared" si="10"/>
        <v>na</v>
      </c>
      <c r="AI11" s="23">
        <f t="shared" si="11"/>
        <v>-0.40241256701047667</v>
      </c>
      <c r="AJ11" s="22">
        <f t="shared" si="15"/>
        <v>43.197346247408781</v>
      </c>
      <c r="AK11" s="23">
        <f t="shared" si="12"/>
        <v>76.795282217615593</v>
      </c>
      <c r="AL11" s="23">
        <f t="shared" si="12"/>
        <v>7.7320693726870742</v>
      </c>
      <c r="AM11" s="23">
        <f t="shared" si="12"/>
        <v>8.5328091352906217</v>
      </c>
      <c r="AN11" s="23" t="str">
        <f t="shared" si="12"/>
        <v>na</v>
      </c>
      <c r="AO11" s="23">
        <f t="shared" si="12"/>
        <v>12.674221381618198</v>
      </c>
      <c r="AP11" s="23">
        <f t="shared" si="12"/>
        <v>1.9619326836366797</v>
      </c>
      <c r="AQ11" s="23">
        <f t="shared" si="12"/>
        <v>43.197346247408781</v>
      </c>
      <c r="AR11" s="23">
        <f t="shared" si="12"/>
        <v>43.197346247408781</v>
      </c>
      <c r="AS11" s="23">
        <f t="shared" si="12"/>
        <v>48.226015604084701</v>
      </c>
      <c r="AT11" s="23" t="str">
        <f t="shared" si="12"/>
        <v>na</v>
      </c>
      <c r="AU11" s="25">
        <f t="shared" si="12"/>
        <v>2.6174013347542364</v>
      </c>
    </row>
    <row r="12" spans="1:47" x14ac:dyDescent="0.35">
      <c r="A12" s="38" t="s">
        <v>98</v>
      </c>
      <c r="B12" s="132" t="s">
        <v>527</v>
      </c>
      <c r="C12" t="s">
        <v>518</v>
      </c>
      <c r="D12" s="4">
        <v>51</v>
      </c>
      <c r="E12" s="159"/>
      <c r="F12" s="4">
        <v>35.521999999999998</v>
      </c>
      <c r="G12" s="120">
        <v>51</v>
      </c>
      <c r="H12" s="121">
        <v>10.526358033529414</v>
      </c>
      <c r="I12" s="121">
        <v>33.200204533122111</v>
      </c>
      <c r="J12" s="40">
        <f t="shared" si="13"/>
        <v>0.29633348441893514</v>
      </c>
      <c r="K12" s="41">
        <f t="shared" si="14"/>
        <v>0.93463781693379067</v>
      </c>
      <c r="L12" s="27">
        <v>1</v>
      </c>
      <c r="M12">
        <v>0.25</v>
      </c>
      <c r="N12">
        <v>0.25</v>
      </c>
      <c r="O12">
        <v>0</v>
      </c>
      <c r="P12">
        <v>1</v>
      </c>
      <c r="Q12">
        <v>0.25</v>
      </c>
      <c r="R12">
        <v>0.15</v>
      </c>
      <c r="S12">
        <v>1</v>
      </c>
      <c r="T12">
        <v>0</v>
      </c>
      <c r="U12">
        <v>1</v>
      </c>
      <c r="V12">
        <v>0</v>
      </c>
      <c r="W12">
        <v>0.125</v>
      </c>
      <c r="X12" s="22">
        <f t="shared" si="0"/>
        <v>-1.2162698222862973</v>
      </c>
      <c r="Y12" s="23">
        <f t="shared" si="1"/>
        <v>-0.40542327409543244</v>
      </c>
      <c r="Z12" s="23">
        <f t="shared" si="2"/>
        <v>-0.51457569404420267</v>
      </c>
      <c r="AA12" s="23" t="str">
        <f t="shared" si="3"/>
        <v>na</v>
      </c>
      <c r="AB12" s="23">
        <f t="shared" si="4"/>
        <v>-1.6216930963817298</v>
      </c>
      <c r="AC12" s="23">
        <f t="shared" si="5"/>
        <v>-1.3176256408101554</v>
      </c>
      <c r="AD12" s="23">
        <f t="shared" si="6"/>
        <v>-0.77761513228140311</v>
      </c>
      <c r="AE12" s="23">
        <f t="shared" si="7"/>
        <v>-1.2162698222862973</v>
      </c>
      <c r="AF12" s="23" t="str">
        <f t="shared" si="8"/>
        <v>na</v>
      </c>
      <c r="AG12" s="23">
        <f t="shared" si="9"/>
        <v>-1.2851152839251443</v>
      </c>
      <c r="AH12" s="23" t="str">
        <f t="shared" si="10"/>
        <v>na</v>
      </c>
      <c r="AI12" s="23">
        <f t="shared" si="11"/>
        <v>-0.29938949471662707</v>
      </c>
      <c r="AJ12" s="22">
        <f t="shared" si="15"/>
        <v>9.9477587243380441</v>
      </c>
      <c r="AK12" s="23">
        <f t="shared" si="12"/>
        <v>1.1053065249264493</v>
      </c>
      <c r="AL12" s="23">
        <f t="shared" si="12"/>
        <v>1.7805899491788511</v>
      </c>
      <c r="AM12" s="23" t="str">
        <f t="shared" si="12"/>
        <v>na</v>
      </c>
      <c r="AN12" s="23">
        <f t="shared" si="12"/>
        <v>17.684904398823189</v>
      </c>
      <c r="AO12" s="23">
        <f t="shared" si="12"/>
        <v>11.674800169535619</v>
      </c>
      <c r="AP12" s="23">
        <f t="shared" si="12"/>
        <v>4.0662566567369423</v>
      </c>
      <c r="AQ12" s="23">
        <f t="shared" si="12"/>
        <v>9.9477587243380441</v>
      </c>
      <c r="AR12" s="23" t="str">
        <f t="shared" si="12"/>
        <v>na</v>
      </c>
      <c r="AS12" s="23">
        <f t="shared" si="12"/>
        <v>11.105792580820259</v>
      </c>
      <c r="AT12" s="23" t="str">
        <f t="shared" si="12"/>
        <v>na</v>
      </c>
      <c r="AU12" s="25">
        <f t="shared" si="12"/>
        <v>0.60275177122616319</v>
      </c>
    </row>
    <row r="13" spans="1:47" x14ac:dyDescent="0.35">
      <c r="A13" s="38" t="s">
        <v>99</v>
      </c>
      <c r="B13" s="132" t="s">
        <v>527</v>
      </c>
      <c r="C13" t="s">
        <v>518</v>
      </c>
      <c r="D13" s="4">
        <v>51</v>
      </c>
      <c r="E13" s="159"/>
      <c r="F13" s="4">
        <v>30.827000000000002</v>
      </c>
      <c r="G13" s="120">
        <v>51</v>
      </c>
      <c r="H13" s="121">
        <v>3.7888509227450982</v>
      </c>
      <c r="I13" s="121">
        <v>12.13601334465794</v>
      </c>
      <c r="J13" s="40">
        <f t="shared" si="13"/>
        <v>0.12290689728955455</v>
      </c>
      <c r="K13" s="41">
        <f t="shared" si="14"/>
        <v>0.39368129706614136</v>
      </c>
      <c r="L13" s="27">
        <v>1</v>
      </c>
      <c r="M13">
        <v>0</v>
      </c>
      <c r="N13">
        <v>0</v>
      </c>
      <c r="O13">
        <v>0</v>
      </c>
      <c r="P13">
        <v>0</v>
      </c>
      <c r="Q13">
        <v>0.25</v>
      </c>
      <c r="R13">
        <v>0.1</v>
      </c>
      <c r="S13">
        <v>1</v>
      </c>
      <c r="T13">
        <v>0</v>
      </c>
      <c r="U13">
        <v>0</v>
      </c>
      <c r="V13">
        <v>0</v>
      </c>
      <c r="W13">
        <v>0</v>
      </c>
      <c r="X13" s="22">
        <f t="shared" si="0"/>
        <v>-2.0963281428330944</v>
      </c>
      <c r="Y13" s="23" t="str">
        <f t="shared" si="1"/>
        <v>na</v>
      </c>
      <c r="Z13" s="23" t="str">
        <f t="shared" si="2"/>
        <v>na</v>
      </c>
      <c r="AA13" s="23" t="str">
        <f t="shared" si="3"/>
        <v>na</v>
      </c>
      <c r="AB13" s="23" t="str">
        <f t="shared" si="4"/>
        <v>na</v>
      </c>
      <c r="AC13" s="23">
        <f t="shared" si="5"/>
        <v>-2.271022154735852</v>
      </c>
      <c r="AD13" s="23">
        <f t="shared" si="6"/>
        <v>-0.89351691333869609</v>
      </c>
      <c r="AE13" s="23">
        <f t="shared" si="7"/>
        <v>-2.0963281428330944</v>
      </c>
      <c r="AF13" s="23" t="str">
        <f t="shared" si="8"/>
        <v>na</v>
      </c>
      <c r="AG13" s="23" t="str">
        <f t="shared" si="9"/>
        <v>na</v>
      </c>
      <c r="AH13" s="23" t="str">
        <f t="shared" si="10"/>
        <v>na</v>
      </c>
      <c r="AI13" s="23" t="str">
        <f t="shared" si="11"/>
        <v>na</v>
      </c>
      <c r="AJ13" s="22">
        <f t="shared" si="15"/>
        <v>10.259756538298674</v>
      </c>
      <c r="AK13" s="23" t="str">
        <f t="shared" si="12"/>
        <v>na</v>
      </c>
      <c r="AL13" s="23" t="str">
        <f t="shared" si="12"/>
        <v>na</v>
      </c>
      <c r="AM13" s="23" t="str">
        <f t="shared" si="12"/>
        <v>na</v>
      </c>
      <c r="AN13" s="23" t="str">
        <f t="shared" si="12"/>
        <v>na</v>
      </c>
      <c r="AO13" s="23">
        <f t="shared" si="12"/>
        <v>12.040964270642192</v>
      </c>
      <c r="AP13" s="23">
        <f t="shared" si="12"/>
        <v>1.863906320851896</v>
      </c>
      <c r="AQ13" s="23">
        <f t="shared" si="12"/>
        <v>10.259756538298674</v>
      </c>
      <c r="AR13" s="23" t="str">
        <f t="shared" si="12"/>
        <v>na</v>
      </c>
      <c r="AS13" s="23" t="str">
        <f t="shared" si="12"/>
        <v>na</v>
      </c>
      <c r="AT13" s="23" t="str">
        <f t="shared" si="12"/>
        <v>na</v>
      </c>
      <c r="AU13" s="25" t="str">
        <f t="shared" si="12"/>
        <v>na</v>
      </c>
    </row>
    <row r="14" spans="1:47" x14ac:dyDescent="0.35">
      <c r="A14" s="38" t="s">
        <v>100</v>
      </c>
      <c r="B14" s="132" t="s">
        <v>527</v>
      </c>
      <c r="C14" t="s">
        <v>518</v>
      </c>
      <c r="D14" s="4">
        <v>51</v>
      </c>
      <c r="E14" s="159"/>
      <c r="F14" s="4">
        <v>43.597000000000001</v>
      </c>
      <c r="G14" s="120">
        <v>51</v>
      </c>
      <c r="H14" s="121">
        <v>0.75741252215686272</v>
      </c>
      <c r="I14" s="121">
        <v>3.0598570037610462</v>
      </c>
      <c r="J14" s="40">
        <f t="shared" si="13"/>
        <v>1.7373042231274231E-2</v>
      </c>
      <c r="K14" s="41">
        <f t="shared" si="14"/>
        <v>7.0185035753860273E-2</v>
      </c>
      <c r="L14" s="27">
        <v>1</v>
      </c>
      <c r="M14">
        <v>0</v>
      </c>
      <c r="N14">
        <v>0.25</v>
      </c>
      <c r="O14">
        <v>1</v>
      </c>
      <c r="P14">
        <v>1</v>
      </c>
      <c r="Q14">
        <v>0.125</v>
      </c>
      <c r="R14">
        <v>0.1</v>
      </c>
      <c r="S14">
        <v>1</v>
      </c>
      <c r="T14">
        <v>0</v>
      </c>
      <c r="U14">
        <v>0</v>
      </c>
      <c r="V14">
        <v>0</v>
      </c>
      <c r="W14">
        <v>0</v>
      </c>
      <c r="X14" s="22">
        <f>IF(L14&gt;0,(L14/L$32)*LN($J14),"na")</f>
        <v>-4.0528355712165842</v>
      </c>
      <c r="Y14" s="23" t="str">
        <f t="shared" si="1"/>
        <v>na</v>
      </c>
      <c r="Z14" s="23">
        <f t="shared" si="2"/>
        <v>-1.7146612032070163</v>
      </c>
      <c r="AA14" s="23">
        <f t="shared" si="3"/>
        <v>-7.2050410154961497</v>
      </c>
      <c r="AB14" s="23">
        <f t="shared" si="4"/>
        <v>-5.4037807616221123</v>
      </c>
      <c r="AC14" s="23">
        <f t="shared" si="5"/>
        <v>-2.1952859344089828</v>
      </c>
      <c r="AD14" s="23">
        <f t="shared" si="6"/>
        <v>-1.727438112321823</v>
      </c>
      <c r="AE14" s="23">
        <f t="shared" si="7"/>
        <v>-4.0528355712165842</v>
      </c>
      <c r="AF14" s="23" t="str">
        <f t="shared" si="8"/>
        <v>na</v>
      </c>
      <c r="AG14" s="23" t="str">
        <f t="shared" si="9"/>
        <v>na</v>
      </c>
      <c r="AH14" s="23" t="str">
        <f t="shared" si="10"/>
        <v>na</v>
      </c>
      <c r="AI14" s="23" t="str">
        <f t="shared" si="11"/>
        <v>na</v>
      </c>
      <c r="AJ14" s="22">
        <f t="shared" si="15"/>
        <v>16.32064432226246</v>
      </c>
      <c r="AK14" s="23" t="str">
        <f t="shared" si="12"/>
        <v>na</v>
      </c>
      <c r="AL14" s="23">
        <f t="shared" si="12"/>
        <v>2.9212987618250854</v>
      </c>
      <c r="AM14" s="23">
        <f t="shared" si="12"/>
        <v>51.581295635792465</v>
      </c>
      <c r="AN14" s="23">
        <f t="shared" si="12"/>
        <v>29.014478795133257</v>
      </c>
      <c r="AO14" s="23">
        <f t="shared" si="12"/>
        <v>4.7885223792749221</v>
      </c>
      <c r="AP14" s="23">
        <f t="shared" si="12"/>
        <v>2.9649974635445915</v>
      </c>
      <c r="AQ14" s="23">
        <f t="shared" si="12"/>
        <v>16.32064432226246</v>
      </c>
      <c r="AR14" s="23" t="str">
        <f t="shared" si="12"/>
        <v>na</v>
      </c>
      <c r="AS14" s="23" t="str">
        <f t="shared" si="12"/>
        <v>na</v>
      </c>
      <c r="AT14" s="23" t="str">
        <f t="shared" si="12"/>
        <v>na</v>
      </c>
      <c r="AU14" s="25" t="str">
        <f t="shared" si="12"/>
        <v>na</v>
      </c>
    </row>
    <row r="15" spans="1:47" x14ac:dyDescent="0.35">
      <c r="A15" s="38" t="s">
        <v>101</v>
      </c>
      <c r="B15" s="132" t="s">
        <v>527</v>
      </c>
      <c r="C15" t="s">
        <v>518</v>
      </c>
      <c r="D15" s="4">
        <v>51</v>
      </c>
      <c r="E15" s="159"/>
      <c r="F15" s="4">
        <v>6.1980000000000004</v>
      </c>
      <c r="G15" s="120">
        <v>51</v>
      </c>
      <c r="H15" s="121">
        <v>0</v>
      </c>
      <c r="I15" s="121">
        <v>0</v>
      </c>
      <c r="J15" s="40">
        <f t="shared" si="13"/>
        <v>0.01</v>
      </c>
      <c r="K15" s="41">
        <f t="shared" si="14"/>
        <v>0.01</v>
      </c>
      <c r="L15" s="27">
        <v>1</v>
      </c>
      <c r="M15">
        <v>0</v>
      </c>
      <c r="N15">
        <v>0</v>
      </c>
      <c r="O15">
        <v>1</v>
      </c>
      <c r="P15">
        <v>1</v>
      </c>
      <c r="Q15">
        <v>0.125</v>
      </c>
      <c r="R15">
        <v>0.05</v>
      </c>
      <c r="S15">
        <v>1</v>
      </c>
      <c r="T15">
        <v>0</v>
      </c>
      <c r="U15">
        <v>0</v>
      </c>
      <c r="V15">
        <v>0</v>
      </c>
      <c r="W15">
        <v>0</v>
      </c>
      <c r="X15" s="22">
        <f t="shared" si="0"/>
        <v>-4.6051701859880909</v>
      </c>
      <c r="Y15" s="23" t="str">
        <f t="shared" si="1"/>
        <v>na</v>
      </c>
      <c r="Z15" s="23" t="str">
        <f t="shared" si="2"/>
        <v>na</v>
      </c>
      <c r="AA15" s="23">
        <f t="shared" si="3"/>
        <v>-8.1869692195343831</v>
      </c>
      <c r="AB15" s="23">
        <f t="shared" si="4"/>
        <v>-6.1402269146507873</v>
      </c>
      <c r="AC15" s="23">
        <f t="shared" si="5"/>
        <v>-2.4944671840768824</v>
      </c>
      <c r="AD15" s="23">
        <f t="shared" si="6"/>
        <v>-0.98142971176795391</v>
      </c>
      <c r="AE15" s="23">
        <f t="shared" si="7"/>
        <v>-4.6051701859880909</v>
      </c>
      <c r="AF15" s="23" t="str">
        <f t="shared" si="8"/>
        <v>na</v>
      </c>
      <c r="AG15" s="23" t="str">
        <f t="shared" si="9"/>
        <v>na</v>
      </c>
      <c r="AH15" s="23" t="str">
        <f t="shared" si="10"/>
        <v>na</v>
      </c>
      <c r="AI15" s="23" t="str">
        <f t="shared" si="11"/>
        <v>na</v>
      </c>
      <c r="AJ15" s="22">
        <f t="shared" si="15"/>
        <v>1</v>
      </c>
      <c r="AK15" s="23" t="str">
        <f t="shared" si="12"/>
        <v>na</v>
      </c>
      <c r="AL15" s="23" t="str">
        <f t="shared" si="12"/>
        <v>na</v>
      </c>
      <c r="AM15" s="23">
        <f t="shared" si="12"/>
        <v>3.1604938271604937</v>
      </c>
      <c r="AN15" s="23">
        <f t="shared" si="12"/>
        <v>1.7777777777777777</v>
      </c>
      <c r="AO15" s="23">
        <f t="shared" si="12"/>
        <v>0.29340277777777773</v>
      </c>
      <c r="AP15" s="23">
        <f t="shared" si="12"/>
        <v>4.5417898414404738E-2</v>
      </c>
      <c r="AQ15" s="23">
        <f t="shared" si="12"/>
        <v>1</v>
      </c>
      <c r="AR15" s="23" t="str">
        <f t="shared" si="12"/>
        <v>na</v>
      </c>
      <c r="AS15" s="23" t="str">
        <f t="shared" si="12"/>
        <v>na</v>
      </c>
      <c r="AT15" s="23" t="str">
        <f t="shared" si="12"/>
        <v>na</v>
      </c>
      <c r="AU15" s="25" t="str">
        <f t="shared" si="12"/>
        <v>na</v>
      </c>
    </row>
    <row r="16" spans="1:47" x14ac:dyDescent="0.35">
      <c r="A16" s="33" t="s">
        <v>102</v>
      </c>
      <c r="B16" s="132" t="s">
        <v>527</v>
      </c>
      <c r="C16" t="s">
        <v>518</v>
      </c>
      <c r="D16" s="4">
        <v>51</v>
      </c>
      <c r="E16" s="159"/>
      <c r="F16" s="4">
        <v>188.90899999999999</v>
      </c>
      <c r="G16" s="120">
        <v>51</v>
      </c>
      <c r="H16" s="121">
        <v>107.40601973254903</v>
      </c>
      <c r="I16" s="121">
        <v>338.3575212304242</v>
      </c>
      <c r="J16" s="40">
        <f t="shared" si="13"/>
        <v>0.56855956959461451</v>
      </c>
      <c r="K16" s="41">
        <f t="shared" si="14"/>
        <v>1.7911138232187149</v>
      </c>
      <c r="L16" s="27">
        <v>1</v>
      </c>
      <c r="M16">
        <v>1</v>
      </c>
      <c r="N16">
        <v>1</v>
      </c>
      <c r="O16">
        <v>0.25</v>
      </c>
      <c r="P16">
        <v>0</v>
      </c>
      <c r="Q16">
        <v>0.25</v>
      </c>
      <c r="R16">
        <v>0.05</v>
      </c>
      <c r="S16">
        <v>1</v>
      </c>
      <c r="T16">
        <v>1</v>
      </c>
      <c r="U16">
        <v>1</v>
      </c>
      <c r="V16">
        <v>0</v>
      </c>
      <c r="W16">
        <v>1</v>
      </c>
      <c r="X16" s="22">
        <f t="shared" si="0"/>
        <v>-0.56464918747339676</v>
      </c>
      <c r="Y16" s="23">
        <f t="shared" si="1"/>
        <v>-0.75286558329786235</v>
      </c>
      <c r="Z16" s="23">
        <f t="shared" si="2"/>
        <v>-0.95556016341651762</v>
      </c>
      <c r="AA16" s="23">
        <f t="shared" si="3"/>
        <v>-0.25095519443262077</v>
      </c>
      <c r="AB16" s="23" t="str">
        <f t="shared" si="4"/>
        <v>na</v>
      </c>
      <c r="AC16" s="23">
        <f t="shared" si="5"/>
        <v>-0.6117032864295131</v>
      </c>
      <c r="AD16" s="23">
        <f t="shared" si="6"/>
        <v>-0.1203350727402321</v>
      </c>
      <c r="AE16" s="23">
        <f t="shared" si="7"/>
        <v>-0.56464918747339676</v>
      </c>
      <c r="AF16" s="23">
        <f t="shared" si="8"/>
        <v>-0.56464918747339676</v>
      </c>
      <c r="AG16" s="23">
        <f t="shared" si="9"/>
        <v>-0.59661046223604186</v>
      </c>
      <c r="AH16" s="23" t="str">
        <f t="shared" si="10"/>
        <v>na</v>
      </c>
      <c r="AI16" s="23">
        <f t="shared" si="11"/>
        <v>-1.1119245537937661</v>
      </c>
      <c r="AJ16" s="22">
        <f t="shared" si="15"/>
        <v>9.924175229689105</v>
      </c>
      <c r="AK16" s="23">
        <f t="shared" si="12"/>
        <v>17.642978186113961</v>
      </c>
      <c r="AL16" s="23">
        <f t="shared" si="12"/>
        <v>28.421898290943943</v>
      </c>
      <c r="AM16" s="23">
        <f t="shared" si="12"/>
        <v>1.9603309095682182</v>
      </c>
      <c r="AN16" s="23" t="str">
        <f t="shared" si="12"/>
        <v>na</v>
      </c>
      <c r="AO16" s="23">
        <f t="shared" si="12"/>
        <v>11.647122318176795</v>
      </c>
      <c r="AP16" s="23">
        <f t="shared" si="12"/>
        <v>0.45073518242877153</v>
      </c>
      <c r="AQ16" s="23">
        <f t="shared" si="12"/>
        <v>9.924175229689105</v>
      </c>
      <c r="AR16" s="23">
        <f t="shared" si="12"/>
        <v>9.924175229689105</v>
      </c>
      <c r="AS16" s="23">
        <f t="shared" si="12"/>
        <v>11.079463695373809</v>
      </c>
      <c r="AT16" s="23" t="str">
        <f t="shared" si="12"/>
        <v>na</v>
      </c>
      <c r="AU16" s="25">
        <f t="shared" si="12"/>
        <v>38.484659636266585</v>
      </c>
    </row>
    <row r="17" spans="1:47" x14ac:dyDescent="0.35">
      <c r="A17" s="33" t="s">
        <v>103</v>
      </c>
      <c r="B17" s="132" t="s">
        <v>527</v>
      </c>
      <c r="C17" t="s">
        <v>518</v>
      </c>
      <c r="D17" s="4">
        <v>51</v>
      </c>
      <c r="E17" s="159"/>
      <c r="F17" s="4">
        <v>2570.25</v>
      </c>
      <c r="G17" s="120">
        <v>51</v>
      </c>
      <c r="H17" s="121">
        <v>260.88586075254904</v>
      </c>
      <c r="I17" s="121">
        <v>594.99052132880104</v>
      </c>
      <c r="J17" s="40">
        <f t="shared" si="13"/>
        <v>0.10150213432644647</v>
      </c>
      <c r="K17" s="41">
        <f t="shared" si="14"/>
        <v>0.23149130291948294</v>
      </c>
      <c r="L17" s="27">
        <v>1</v>
      </c>
      <c r="M17">
        <v>1</v>
      </c>
      <c r="N17">
        <v>0</v>
      </c>
      <c r="O17">
        <v>0</v>
      </c>
      <c r="P17">
        <v>0</v>
      </c>
      <c r="Q17">
        <v>0.375</v>
      </c>
      <c r="R17">
        <v>0.1</v>
      </c>
      <c r="S17">
        <v>1</v>
      </c>
      <c r="T17">
        <v>1</v>
      </c>
      <c r="U17">
        <v>0</v>
      </c>
      <c r="V17">
        <v>0</v>
      </c>
      <c r="W17">
        <v>0</v>
      </c>
      <c r="X17" s="22">
        <f t="shared" si="0"/>
        <v>-2.2876754528746139</v>
      </c>
      <c r="Y17" s="23">
        <f t="shared" si="1"/>
        <v>-3.0502339371661518</v>
      </c>
      <c r="Z17" s="23" t="str">
        <f t="shared" si="2"/>
        <v>na</v>
      </c>
      <c r="AA17" s="23" t="str">
        <f t="shared" si="3"/>
        <v>na</v>
      </c>
      <c r="AB17" s="23" t="str">
        <f t="shared" si="4"/>
        <v>na</v>
      </c>
      <c r="AC17" s="23">
        <f t="shared" si="5"/>
        <v>-3.7174726109212477</v>
      </c>
      <c r="AD17" s="23">
        <f t="shared" si="6"/>
        <v>-0.97507478319245844</v>
      </c>
      <c r="AE17" s="23">
        <f t="shared" si="7"/>
        <v>-2.2876754528746139</v>
      </c>
      <c r="AF17" s="23">
        <f t="shared" si="8"/>
        <v>-2.2876754528746139</v>
      </c>
      <c r="AG17" s="23" t="str">
        <f t="shared" si="9"/>
        <v>na</v>
      </c>
      <c r="AH17" s="23" t="str">
        <f t="shared" si="10"/>
        <v>na</v>
      </c>
      <c r="AI17" s="23" t="str">
        <f t="shared" si="11"/>
        <v>na</v>
      </c>
      <c r="AJ17" s="22">
        <f t="shared" si="15"/>
        <v>5.2013851060250236</v>
      </c>
      <c r="AK17" s="23">
        <f t="shared" si="12"/>
        <v>9.2469068551555953</v>
      </c>
      <c r="AL17" s="23" t="str">
        <f t="shared" si="12"/>
        <v>na</v>
      </c>
      <c r="AM17" s="23" t="str">
        <f t="shared" si="12"/>
        <v>na</v>
      </c>
      <c r="AN17" s="23" t="str">
        <f t="shared" si="12"/>
        <v>na</v>
      </c>
      <c r="AO17" s="23">
        <f t="shared" si="12"/>
        <v>13.734907545597327</v>
      </c>
      <c r="AP17" s="23">
        <f t="shared" si="12"/>
        <v>0.9449439214385692</v>
      </c>
      <c r="AQ17" s="23">
        <f t="shared" si="12"/>
        <v>5.2013851060250236</v>
      </c>
      <c r="AR17" s="23">
        <f t="shared" si="12"/>
        <v>5.2013851060250236</v>
      </c>
      <c r="AS17" s="23" t="str">
        <f t="shared" si="12"/>
        <v>na</v>
      </c>
      <c r="AT17" s="23" t="str">
        <f t="shared" si="12"/>
        <v>na</v>
      </c>
      <c r="AU17" s="25" t="str">
        <f t="shared" si="12"/>
        <v>na</v>
      </c>
    </row>
    <row r="18" spans="1:47" x14ac:dyDescent="0.35">
      <c r="A18" s="32" t="s">
        <v>52</v>
      </c>
      <c r="B18" s="132" t="s">
        <v>527</v>
      </c>
      <c r="C18" t="s">
        <v>518</v>
      </c>
      <c r="D18" s="4">
        <v>51</v>
      </c>
      <c r="E18" s="159"/>
      <c r="F18" s="4">
        <v>55.017000000000003</v>
      </c>
      <c r="G18" s="120">
        <v>51</v>
      </c>
      <c r="H18" s="121">
        <v>0.7541478129411765</v>
      </c>
      <c r="I18" s="121">
        <v>5.3856926306615334</v>
      </c>
      <c r="J18" s="40">
        <f t="shared" si="13"/>
        <v>1.3707541540636102E-2</v>
      </c>
      <c r="K18" s="41">
        <f t="shared" si="14"/>
        <v>9.7891426843730728E-2</v>
      </c>
      <c r="L18" s="27">
        <v>1</v>
      </c>
      <c r="M18">
        <v>0</v>
      </c>
      <c r="N18">
        <v>0</v>
      </c>
      <c r="O18">
        <v>0.25</v>
      </c>
      <c r="P18">
        <v>0.25</v>
      </c>
      <c r="Q18">
        <v>0.25</v>
      </c>
      <c r="R18">
        <v>0.05</v>
      </c>
      <c r="S18">
        <v>1</v>
      </c>
      <c r="T18">
        <v>0</v>
      </c>
      <c r="U18">
        <v>1</v>
      </c>
      <c r="V18">
        <v>1</v>
      </c>
      <c r="W18">
        <v>1</v>
      </c>
      <c r="X18" s="22">
        <f t="shared" si="0"/>
        <v>-4.2898091201864785</v>
      </c>
      <c r="Y18" s="23" t="str">
        <f t="shared" si="1"/>
        <v>na</v>
      </c>
      <c r="Z18" s="23" t="str">
        <f t="shared" si="2"/>
        <v>na</v>
      </c>
      <c r="AA18" s="23">
        <f t="shared" si="3"/>
        <v>-1.9065818311939904</v>
      </c>
      <c r="AB18" s="23">
        <f t="shared" si="4"/>
        <v>-1.4299363733954928</v>
      </c>
      <c r="AC18" s="23">
        <f t="shared" si="5"/>
        <v>-4.6472932135353515</v>
      </c>
      <c r="AD18" s="23">
        <f t="shared" si="6"/>
        <v>-0.91422161577744632</v>
      </c>
      <c r="AE18" s="23">
        <f t="shared" si="7"/>
        <v>-4.2898091201864785</v>
      </c>
      <c r="AF18" s="23" t="str">
        <f t="shared" si="8"/>
        <v>na</v>
      </c>
      <c r="AG18" s="23">
        <f t="shared" si="9"/>
        <v>-4.5326285043479775</v>
      </c>
      <c r="AH18" s="23">
        <f t="shared" si="10"/>
        <v>-4.9026389944988322</v>
      </c>
      <c r="AI18" s="23">
        <f t="shared" si="11"/>
        <v>-8.447624113597989</v>
      </c>
      <c r="AJ18" s="22">
        <f t="shared" si="15"/>
        <v>51.000000000000021</v>
      </c>
      <c r="AK18" s="23" t="str">
        <f t="shared" si="12"/>
        <v>na</v>
      </c>
      <c r="AL18" s="23" t="str">
        <f t="shared" si="12"/>
        <v>na</v>
      </c>
      <c r="AM18" s="23">
        <f t="shared" si="12"/>
        <v>10.074074074074078</v>
      </c>
      <c r="AN18" s="23">
        <f t="shared" si="12"/>
        <v>5.6666666666666687</v>
      </c>
      <c r="AO18" s="23">
        <f t="shared" si="12"/>
        <v>59.854166666666679</v>
      </c>
      <c r="AP18" s="23">
        <f t="shared" si="12"/>
        <v>2.3163128191346427</v>
      </c>
      <c r="AQ18" s="23">
        <f t="shared" si="12"/>
        <v>51.000000000000021</v>
      </c>
      <c r="AR18" s="23" t="str">
        <f t="shared" si="12"/>
        <v>na</v>
      </c>
      <c r="AS18" s="23">
        <f t="shared" si="12"/>
        <v>56.936988252047009</v>
      </c>
      <c r="AT18" s="23">
        <f t="shared" si="12"/>
        <v>66.612244897959201</v>
      </c>
      <c r="AU18" s="25">
        <f t="shared" si="12"/>
        <v>197.77136094674566</v>
      </c>
    </row>
    <row r="19" spans="1:47" x14ac:dyDescent="0.35">
      <c r="A19" s="33" t="s">
        <v>53</v>
      </c>
      <c r="B19" s="132" t="s">
        <v>528</v>
      </c>
      <c r="C19" t="s">
        <v>518</v>
      </c>
      <c r="D19" s="4">
        <v>54</v>
      </c>
      <c r="E19" s="159"/>
      <c r="F19">
        <v>118.779</v>
      </c>
      <c r="G19" s="123">
        <v>54</v>
      </c>
      <c r="H19" s="124">
        <v>63.859423480555556</v>
      </c>
      <c r="I19" s="124">
        <v>225.08594257267814</v>
      </c>
      <c r="J19" s="40">
        <f t="shared" si="13"/>
        <v>0.53763227069225672</v>
      </c>
      <c r="K19" s="41">
        <f t="shared" si="14"/>
        <v>1.8949977906252633</v>
      </c>
      <c r="L19" s="27">
        <v>1</v>
      </c>
      <c r="M19">
        <v>1</v>
      </c>
      <c r="N19">
        <v>1</v>
      </c>
      <c r="O19">
        <v>0</v>
      </c>
      <c r="P19">
        <v>0</v>
      </c>
      <c r="Q19">
        <v>0.25</v>
      </c>
      <c r="R19">
        <v>1</v>
      </c>
      <c r="S19">
        <v>1</v>
      </c>
      <c r="T19">
        <v>1</v>
      </c>
      <c r="U19">
        <v>1</v>
      </c>
      <c r="V19">
        <v>0</v>
      </c>
      <c r="W19">
        <v>0.25</v>
      </c>
      <c r="X19" s="22">
        <f t="shared" si="0"/>
        <v>-0.62058046424541868</v>
      </c>
      <c r="Y19" s="23">
        <f t="shared" si="1"/>
        <v>-0.82744061899389154</v>
      </c>
      <c r="Z19" s="23">
        <f t="shared" si="2"/>
        <v>-1.0502130933384008</v>
      </c>
      <c r="AA19" s="23" t="str">
        <f t="shared" si="3"/>
        <v>na</v>
      </c>
      <c r="AB19" s="23" t="str">
        <f t="shared" si="4"/>
        <v>na</v>
      </c>
      <c r="AC19" s="23">
        <f t="shared" si="5"/>
        <v>-0.67229550293253681</v>
      </c>
      <c r="AD19" s="23">
        <f t="shared" si="6"/>
        <v>-2.6450970607181783</v>
      </c>
      <c r="AE19" s="23">
        <f t="shared" si="7"/>
        <v>-0.62058046424541868</v>
      </c>
      <c r="AF19" s="23">
        <f t="shared" si="8"/>
        <v>-0.62058046424541868</v>
      </c>
      <c r="AG19" s="23">
        <f t="shared" si="9"/>
        <v>-0.65570766033478201</v>
      </c>
      <c r="AH19" s="23" t="str">
        <f t="shared" si="10"/>
        <v>na</v>
      </c>
      <c r="AI19" s="23">
        <f t="shared" si="11"/>
        <v>-0.30551653624389846</v>
      </c>
      <c r="AJ19" s="22">
        <f t="shared" si="15"/>
        <v>12.423579925794495</v>
      </c>
      <c r="AK19" s="23">
        <f t="shared" si="12"/>
        <v>22.086364312523546</v>
      </c>
      <c r="AL19" s="23">
        <f t="shared" si="12"/>
        <v>35.579956710559379</v>
      </c>
      <c r="AM19" s="23" t="str">
        <f t="shared" si="12"/>
        <v>na</v>
      </c>
      <c r="AN19" s="23" t="str">
        <f t="shared" si="12"/>
        <v>na</v>
      </c>
      <c r="AO19" s="23">
        <f t="shared" si="12"/>
        <v>14.580451440689368</v>
      </c>
      <c r="AP19" s="23">
        <f t="shared" si="12"/>
        <v>225.70115640518893</v>
      </c>
      <c r="AQ19" s="23">
        <f t="shared" si="12"/>
        <v>12.423579925794495</v>
      </c>
      <c r="AR19" s="23">
        <f t="shared" si="12"/>
        <v>12.423579925794495</v>
      </c>
      <c r="AS19" s="23">
        <f t="shared" si="12"/>
        <v>13.869827927124078</v>
      </c>
      <c r="AT19" s="23" t="str">
        <f t="shared" si="12"/>
        <v>na</v>
      </c>
      <c r="AU19" s="25">
        <f t="shared" si="12"/>
        <v>3.0110641050919678</v>
      </c>
    </row>
    <row r="20" spans="1:47" x14ac:dyDescent="0.35">
      <c r="A20" s="33" t="s">
        <v>57</v>
      </c>
      <c r="B20" s="132" t="s">
        <v>528</v>
      </c>
      <c r="C20" t="s">
        <v>518</v>
      </c>
      <c r="D20" s="4">
        <v>54</v>
      </c>
      <c r="E20" s="159"/>
      <c r="F20">
        <v>3.2210000000000001</v>
      </c>
      <c r="G20" s="123">
        <v>54</v>
      </c>
      <c r="H20" s="124">
        <v>0</v>
      </c>
      <c r="I20" s="124">
        <v>0</v>
      </c>
      <c r="J20" s="40">
        <f t="shared" si="13"/>
        <v>0.01</v>
      </c>
      <c r="K20" s="41">
        <f t="shared" si="14"/>
        <v>0.01</v>
      </c>
      <c r="L20" s="27">
        <v>1</v>
      </c>
      <c r="M20">
        <v>0</v>
      </c>
      <c r="N20">
        <v>0</v>
      </c>
      <c r="O20">
        <v>0.25</v>
      </c>
      <c r="P20">
        <v>0</v>
      </c>
      <c r="Q20">
        <v>0.375</v>
      </c>
      <c r="R20">
        <v>1</v>
      </c>
      <c r="S20">
        <v>1</v>
      </c>
      <c r="T20">
        <v>1</v>
      </c>
      <c r="U20">
        <v>1</v>
      </c>
      <c r="V20">
        <v>0</v>
      </c>
      <c r="W20">
        <v>1</v>
      </c>
      <c r="X20" s="22">
        <f t="shared" si="0"/>
        <v>-4.6051701859880909</v>
      </c>
      <c r="Y20" s="23" t="str">
        <f t="shared" si="1"/>
        <v>na</v>
      </c>
      <c r="Z20" s="23" t="str">
        <f t="shared" si="2"/>
        <v>na</v>
      </c>
      <c r="AA20" s="23">
        <f t="shared" si="3"/>
        <v>-2.0467423048835958</v>
      </c>
      <c r="AB20" s="23" t="str">
        <f t="shared" si="4"/>
        <v>na</v>
      </c>
      <c r="AC20" s="23">
        <f t="shared" si="5"/>
        <v>-7.4834015522306476</v>
      </c>
      <c r="AD20" s="23">
        <f t="shared" si="6"/>
        <v>-19.628594235359078</v>
      </c>
      <c r="AE20" s="23">
        <f t="shared" si="7"/>
        <v>-4.6051701859880909</v>
      </c>
      <c r="AF20" s="23">
        <f t="shared" si="8"/>
        <v>-4.6051701859880909</v>
      </c>
      <c r="AG20" s="23">
        <f t="shared" si="9"/>
        <v>-4.8658401965157188</v>
      </c>
      <c r="AH20" s="23" t="str">
        <f t="shared" si="10"/>
        <v>na</v>
      </c>
      <c r="AI20" s="23">
        <f t="shared" si="11"/>
        <v>-9.0686428277919333</v>
      </c>
      <c r="AJ20" s="22">
        <f t="shared" si="15"/>
        <v>1</v>
      </c>
      <c r="AK20" s="23" t="str">
        <f t="shared" si="12"/>
        <v>na</v>
      </c>
      <c r="AL20" s="23" t="str">
        <f t="shared" si="12"/>
        <v>na</v>
      </c>
      <c r="AM20" s="23">
        <f t="shared" si="12"/>
        <v>0.19753086419753085</v>
      </c>
      <c r="AN20" s="23" t="str">
        <f t="shared" si="12"/>
        <v>na</v>
      </c>
      <c r="AO20" s="23">
        <f t="shared" si="12"/>
        <v>2.640625</v>
      </c>
      <c r="AP20" s="23">
        <f t="shared" si="12"/>
        <v>18.167159365761893</v>
      </c>
      <c r="AQ20" s="23">
        <f t="shared" si="12"/>
        <v>1</v>
      </c>
      <c r="AR20" s="23">
        <f t="shared" si="12"/>
        <v>1</v>
      </c>
      <c r="AS20" s="23">
        <f t="shared" si="12"/>
        <v>1.1164115343538625</v>
      </c>
      <c r="AT20" s="23" t="str">
        <f t="shared" si="12"/>
        <v>na</v>
      </c>
      <c r="AU20" s="25">
        <f t="shared" si="12"/>
        <v>3.8778698224852075</v>
      </c>
    </row>
    <row r="21" spans="1:47" x14ac:dyDescent="0.35">
      <c r="A21" s="33" t="s">
        <v>58</v>
      </c>
      <c r="B21" s="132" t="s">
        <v>527</v>
      </c>
      <c r="C21" t="s">
        <v>518</v>
      </c>
      <c r="D21" s="4">
        <v>51</v>
      </c>
      <c r="E21" s="159"/>
      <c r="F21" s="4">
        <v>92.769000000000005</v>
      </c>
      <c r="G21" s="120">
        <v>51</v>
      </c>
      <c r="H21" s="121">
        <v>3.0198559609803923</v>
      </c>
      <c r="I21" s="121">
        <v>12.973003176147371</v>
      </c>
      <c r="J21" s="40">
        <f t="shared" si="13"/>
        <v>3.2552425497530339E-2</v>
      </c>
      <c r="K21" s="41">
        <f t="shared" si="14"/>
        <v>0.13984200731006446</v>
      </c>
      <c r="L21" s="27">
        <v>1</v>
      </c>
      <c r="M21">
        <v>0.25</v>
      </c>
      <c r="N21">
        <v>0</v>
      </c>
      <c r="O21">
        <v>0.25</v>
      </c>
      <c r="P21">
        <v>0</v>
      </c>
      <c r="Q21">
        <v>0.375</v>
      </c>
      <c r="R21">
        <v>1</v>
      </c>
      <c r="S21">
        <v>0</v>
      </c>
      <c r="T21">
        <v>1</v>
      </c>
      <c r="U21">
        <v>1</v>
      </c>
      <c r="V21">
        <v>1</v>
      </c>
      <c r="W21">
        <v>0</v>
      </c>
      <c r="X21" s="22">
        <f t="shared" si="0"/>
        <v>-3.4249033970505827</v>
      </c>
      <c r="Y21" s="23">
        <f t="shared" si="1"/>
        <v>-1.1416344656835276</v>
      </c>
      <c r="Z21" s="23" t="str">
        <f t="shared" si="2"/>
        <v>na</v>
      </c>
      <c r="AA21" s="23">
        <f t="shared" si="3"/>
        <v>-1.5221792875780367</v>
      </c>
      <c r="AB21" s="23" t="str">
        <f t="shared" si="4"/>
        <v>na</v>
      </c>
      <c r="AC21" s="23">
        <f t="shared" si="5"/>
        <v>-5.5654680202071969</v>
      </c>
      <c r="AD21" s="23">
        <f t="shared" si="6"/>
        <v>-14.5979489054615</v>
      </c>
      <c r="AE21" s="23" t="str">
        <f t="shared" si="7"/>
        <v>na</v>
      </c>
      <c r="AF21" s="23">
        <f t="shared" si="8"/>
        <v>-3.4249033970505827</v>
      </c>
      <c r="AG21" s="23">
        <f t="shared" si="9"/>
        <v>-3.6187658534874081</v>
      </c>
      <c r="AH21" s="23">
        <f t="shared" si="10"/>
        <v>-3.9141753109149513</v>
      </c>
      <c r="AI21" s="23" t="str">
        <f t="shared" si="11"/>
        <v>na</v>
      </c>
      <c r="AJ21" s="22">
        <f t="shared" si="15"/>
        <v>18.454768057749767</v>
      </c>
      <c r="AK21" s="23">
        <f t="shared" ref="AK21:AK30" si="16">IF(M21&gt;0,(((M21/M$32)^2)*($K21^2))/($J21^2),"na")</f>
        <v>2.0505297841944188</v>
      </c>
      <c r="AL21" s="23" t="str">
        <f t="shared" ref="AL21:AL30" si="17">IF(N21&gt;0,(((N21/N$32)^2)*($K21^2))/($J21^2),"na")</f>
        <v>na</v>
      </c>
      <c r="AM21" s="23">
        <f t="shared" ref="AM21:AM30" si="18">IF(O21&gt;0,(((O21/O$32)^2)*($K21^2))/($J21^2),"na")</f>
        <v>3.6453862830123001</v>
      </c>
      <c r="AN21" s="23" t="str">
        <f t="shared" ref="AN21:AN30" si="19">IF(P21&gt;0,(((P21/P$32)^2)*($K21^2))/($J21^2),"na")</f>
        <v>na</v>
      </c>
      <c r="AO21" s="23">
        <f t="shared" ref="AO21:AO30" si="20">IF(Q21&gt;0,(((Q21/Q$32)^2)*($K21^2))/($J21^2),"na")</f>
        <v>48.732121902495479</v>
      </c>
      <c r="AP21" s="23">
        <f t="shared" ref="AP21:AP30" si="21">IF(R21&gt;0,(((R21/R$32)^2)*($K21^2))/($J21^2),"na")</f>
        <v>335.27071236331216</v>
      </c>
      <c r="AQ21" s="23" t="str">
        <f t="shared" ref="AQ21:AQ30" si="22">IF(S21&gt;0,(((S21/S$32)^2)*($K21^2))/($J21^2),"na")</f>
        <v>na</v>
      </c>
      <c r="AR21" s="23">
        <f t="shared" ref="AR21:AR30" si="23">IF(T21&gt;0,(((T21/T$32)^2)*($K21^2))/($J21^2),"na")</f>
        <v>18.454768057749767</v>
      </c>
      <c r="AS21" s="23">
        <f t="shared" ref="AS21:AS30" si="24">IF(U21&gt;0,(((U21/U$32)^2)*($K21^2))/($J21^2),"na")</f>
        <v>20.603115923497072</v>
      </c>
      <c r="AT21" s="23">
        <f t="shared" ref="AT21:AT30" si="25">IF(V21&gt;0,(((V21/V$32)^2)*($K21^2))/($J21^2),"na")</f>
        <v>24.104186850938472</v>
      </c>
      <c r="AU21" s="25" t="str">
        <f t="shared" ref="AU21:AU30" si="26">IF(W21&gt;0,(((W21/W$32)^2)*($K21^2))/($J21^2),"na")</f>
        <v>na</v>
      </c>
    </row>
    <row r="22" spans="1:47" x14ac:dyDescent="0.35">
      <c r="A22" s="38" t="s">
        <v>59</v>
      </c>
      <c r="B22" s="132" t="s">
        <v>527</v>
      </c>
      <c r="C22" t="s">
        <v>518</v>
      </c>
      <c r="D22" s="4">
        <v>51</v>
      </c>
      <c r="E22" s="159"/>
      <c r="F22" s="4">
        <v>52.982999999999997</v>
      </c>
      <c r="G22" s="120">
        <v>51</v>
      </c>
      <c r="H22" s="121">
        <v>16.986281692156858</v>
      </c>
      <c r="I22" s="121">
        <v>40.547648366931021</v>
      </c>
      <c r="J22" s="40">
        <f t="shared" si="13"/>
        <v>0.32059871453403654</v>
      </c>
      <c r="K22" s="41">
        <f t="shared" si="14"/>
        <v>0.76529544131006211</v>
      </c>
      <c r="L22" s="27">
        <v>1</v>
      </c>
      <c r="M22">
        <v>0</v>
      </c>
      <c r="N22">
        <v>0</v>
      </c>
      <c r="O22">
        <v>1</v>
      </c>
      <c r="P22">
        <v>0</v>
      </c>
      <c r="Q22">
        <v>0.25</v>
      </c>
      <c r="R22">
        <v>0.15</v>
      </c>
      <c r="S22">
        <v>1</v>
      </c>
      <c r="T22">
        <v>0</v>
      </c>
      <c r="U22">
        <v>0</v>
      </c>
      <c r="V22">
        <v>0</v>
      </c>
      <c r="W22">
        <v>0</v>
      </c>
      <c r="X22" s="22">
        <f t="shared" si="0"/>
        <v>-1.1375650483779276</v>
      </c>
      <c r="Y22" s="23" t="str">
        <f t="shared" si="1"/>
        <v>na</v>
      </c>
      <c r="Z22" s="23" t="str">
        <f t="shared" si="2"/>
        <v>na</v>
      </c>
      <c r="AA22" s="23">
        <f t="shared" si="3"/>
        <v>-2.0223378637829823</v>
      </c>
      <c r="AB22" s="23" t="str">
        <f t="shared" si="4"/>
        <v>na</v>
      </c>
      <c r="AC22" s="23">
        <f t="shared" si="5"/>
        <v>-1.2323621357427548</v>
      </c>
      <c r="AD22" s="23">
        <f t="shared" si="6"/>
        <v>-0.72729568666785527</v>
      </c>
      <c r="AE22" s="23">
        <f t="shared" si="7"/>
        <v>-1.1375650483779276</v>
      </c>
      <c r="AF22" s="23" t="str">
        <f t="shared" si="8"/>
        <v>na</v>
      </c>
      <c r="AG22" s="23" t="str">
        <f t="shared" si="9"/>
        <v>na</v>
      </c>
      <c r="AH22" s="23" t="str">
        <f t="shared" si="10"/>
        <v>na</v>
      </c>
      <c r="AI22" s="23" t="str">
        <f t="shared" si="11"/>
        <v>na</v>
      </c>
      <c r="AJ22" s="22">
        <f t="shared" si="15"/>
        <v>5.6981607818252717</v>
      </c>
      <c r="AK22" s="23" t="str">
        <f t="shared" si="16"/>
        <v>na</v>
      </c>
      <c r="AL22" s="23" t="str">
        <f t="shared" si="17"/>
        <v>na</v>
      </c>
      <c r="AM22" s="23">
        <f t="shared" si="18"/>
        <v>18.009001977126786</v>
      </c>
      <c r="AN22" s="23" t="str">
        <f t="shared" si="19"/>
        <v>na</v>
      </c>
      <c r="AO22" s="23">
        <f t="shared" si="20"/>
        <v>6.687424806447714</v>
      </c>
      <c r="AP22" s="23">
        <f t="shared" si="21"/>
        <v>2.3291863878409664</v>
      </c>
      <c r="AQ22" s="23">
        <f t="shared" si="22"/>
        <v>5.6981607818252717</v>
      </c>
      <c r="AR22" s="23" t="str">
        <f t="shared" si="23"/>
        <v>na</v>
      </c>
      <c r="AS22" s="23" t="str">
        <f t="shared" si="24"/>
        <v>na</v>
      </c>
      <c r="AT22" s="23" t="str">
        <f t="shared" si="25"/>
        <v>na</v>
      </c>
      <c r="AU22" s="25" t="str">
        <f t="shared" si="26"/>
        <v>na</v>
      </c>
    </row>
    <row r="23" spans="1:47" x14ac:dyDescent="0.35">
      <c r="A23" s="38" t="s">
        <v>104</v>
      </c>
      <c r="B23" s="132" t="s">
        <v>527</v>
      </c>
      <c r="C23" t="s">
        <v>518</v>
      </c>
      <c r="D23" s="4">
        <v>51</v>
      </c>
      <c r="E23" s="159"/>
      <c r="F23" s="4">
        <v>28.934999999999999</v>
      </c>
      <c r="G23" s="120">
        <v>51</v>
      </c>
      <c r="H23" s="121">
        <v>5.7497766368627454</v>
      </c>
      <c r="I23" s="121">
        <v>28.063013834227519</v>
      </c>
      <c r="J23" s="40">
        <f t="shared" si="13"/>
        <v>0.19871355233671145</v>
      </c>
      <c r="K23" s="41">
        <f t="shared" si="14"/>
        <v>0.96986396524028062</v>
      </c>
      <c r="L23" s="27">
        <v>1</v>
      </c>
      <c r="M23">
        <v>0</v>
      </c>
      <c r="N23">
        <v>0</v>
      </c>
      <c r="O23">
        <v>0</v>
      </c>
      <c r="P23">
        <v>0.25</v>
      </c>
      <c r="Q23">
        <v>0.375</v>
      </c>
      <c r="R23">
        <v>0.25</v>
      </c>
      <c r="S23">
        <v>1</v>
      </c>
      <c r="T23">
        <v>0</v>
      </c>
      <c r="U23">
        <v>0</v>
      </c>
      <c r="V23">
        <v>0</v>
      </c>
      <c r="W23">
        <v>0.25</v>
      </c>
      <c r="X23" s="22">
        <f t="shared" si="0"/>
        <v>-1.61589092673406</v>
      </c>
      <c r="Y23" s="23" t="str">
        <f t="shared" si="1"/>
        <v>na</v>
      </c>
      <c r="Z23" s="23" t="str">
        <f t="shared" si="2"/>
        <v>na</v>
      </c>
      <c r="AA23" s="23" t="str">
        <f t="shared" si="3"/>
        <v>na</v>
      </c>
      <c r="AB23" s="23">
        <f t="shared" si="4"/>
        <v>-0.53863030891135333</v>
      </c>
      <c r="AC23" s="23">
        <f t="shared" si="5"/>
        <v>-2.6258227559428473</v>
      </c>
      <c r="AD23" s="23">
        <f t="shared" si="6"/>
        <v>-1.7218509875035066</v>
      </c>
      <c r="AE23" s="23">
        <f t="shared" si="7"/>
        <v>-1.61589092673406</v>
      </c>
      <c r="AF23" s="23" t="str">
        <f t="shared" si="8"/>
        <v>na</v>
      </c>
      <c r="AG23" s="23" t="str">
        <f t="shared" si="9"/>
        <v>na</v>
      </c>
      <c r="AH23" s="23" t="str">
        <f t="shared" si="10"/>
        <v>na</v>
      </c>
      <c r="AI23" s="23">
        <f t="shared" si="11"/>
        <v>-0.79551553316138346</v>
      </c>
      <c r="AJ23" s="22">
        <f t="shared" si="15"/>
        <v>23.821366613115938</v>
      </c>
      <c r="AK23" s="23" t="str">
        <f t="shared" si="16"/>
        <v>na</v>
      </c>
      <c r="AL23" s="23" t="str">
        <f t="shared" si="17"/>
        <v>na</v>
      </c>
      <c r="AM23" s="23" t="str">
        <f t="shared" si="18"/>
        <v>na</v>
      </c>
      <c r="AN23" s="23">
        <f t="shared" si="19"/>
        <v>2.6468185125684376</v>
      </c>
      <c r="AO23" s="23">
        <f t="shared" si="20"/>
        <v>62.903296212759273</v>
      </c>
      <c r="AP23" s="23">
        <f t="shared" si="21"/>
        <v>27.047910223169808</v>
      </c>
      <c r="AQ23" s="23">
        <f t="shared" si="22"/>
        <v>23.821366613115938</v>
      </c>
      <c r="AR23" s="23" t="str">
        <f t="shared" si="23"/>
        <v>na</v>
      </c>
      <c r="AS23" s="23" t="str">
        <f t="shared" si="24"/>
        <v>na</v>
      </c>
      <c r="AT23" s="23" t="str">
        <f t="shared" si="25"/>
        <v>na</v>
      </c>
      <c r="AU23" s="25">
        <f t="shared" si="26"/>
        <v>5.7735099199599347</v>
      </c>
    </row>
    <row r="24" spans="1:47" x14ac:dyDescent="0.35">
      <c r="A24" s="33" t="s">
        <v>62</v>
      </c>
      <c r="B24" s="132" t="s">
        <v>527</v>
      </c>
      <c r="C24" t="s">
        <v>518</v>
      </c>
      <c r="D24" s="4">
        <v>51</v>
      </c>
      <c r="E24" s="159"/>
      <c r="F24" s="4">
        <v>1106.556</v>
      </c>
      <c r="G24" s="120">
        <v>51</v>
      </c>
      <c r="H24" s="121">
        <v>110.65798194274508</v>
      </c>
      <c r="I24" s="121">
        <v>511.9583744899511</v>
      </c>
      <c r="J24" s="40">
        <f t="shared" si="13"/>
        <v>0.10000215257315949</v>
      </c>
      <c r="K24" s="41">
        <f t="shared" si="14"/>
        <v>0.46265925492243598</v>
      </c>
      <c r="L24" s="27">
        <v>1</v>
      </c>
      <c r="M24">
        <v>1</v>
      </c>
      <c r="N24">
        <v>1</v>
      </c>
      <c r="O24">
        <v>0</v>
      </c>
      <c r="P24">
        <v>0</v>
      </c>
      <c r="Q24">
        <v>0.125</v>
      </c>
      <c r="R24">
        <v>0.1</v>
      </c>
      <c r="S24">
        <v>1</v>
      </c>
      <c r="T24">
        <v>1</v>
      </c>
      <c r="U24">
        <v>1</v>
      </c>
      <c r="V24">
        <v>0</v>
      </c>
      <c r="W24">
        <v>0</v>
      </c>
      <c r="X24" s="22">
        <f t="shared" si="0"/>
        <v>-2.3025635674941261</v>
      </c>
      <c r="Y24" s="23">
        <f t="shared" si="1"/>
        <v>-3.0700847566588347</v>
      </c>
      <c r="Z24" s="23">
        <f t="shared" si="2"/>
        <v>-3.8966460372977516</v>
      </c>
      <c r="AA24" s="23" t="str">
        <f t="shared" si="3"/>
        <v>na</v>
      </c>
      <c r="AB24" s="23" t="str">
        <f t="shared" si="4"/>
        <v>na</v>
      </c>
      <c r="AC24" s="23">
        <f t="shared" si="5"/>
        <v>-1.2472219323926514</v>
      </c>
      <c r="AD24" s="23">
        <f t="shared" si="6"/>
        <v>-0.98142053696470954</v>
      </c>
      <c r="AE24" s="23">
        <f t="shared" si="7"/>
        <v>-2.3025635674941261</v>
      </c>
      <c r="AF24" s="23">
        <f t="shared" si="8"/>
        <v>-2.3025635674941261</v>
      </c>
      <c r="AG24" s="23">
        <f t="shared" si="9"/>
        <v>-2.432897354333416</v>
      </c>
      <c r="AH24" s="23" t="str">
        <f t="shared" si="10"/>
        <v>na</v>
      </c>
      <c r="AI24" s="23" t="str">
        <f t="shared" si="11"/>
        <v>na</v>
      </c>
      <c r="AJ24" s="22">
        <f t="shared" si="15"/>
        <v>21.40443711428394</v>
      </c>
      <c r="AK24" s="23">
        <f t="shared" si="16"/>
        <v>38.052332647615891</v>
      </c>
      <c r="AL24" s="23">
        <f t="shared" si="17"/>
        <v>61.300281439724422</v>
      </c>
      <c r="AM24" s="23" t="str">
        <f t="shared" si="18"/>
        <v>na</v>
      </c>
      <c r="AN24" s="23" t="str">
        <f t="shared" si="19"/>
        <v>na</v>
      </c>
      <c r="AO24" s="23">
        <f t="shared" si="20"/>
        <v>6.2801213061006687</v>
      </c>
      <c r="AP24" s="23">
        <f t="shared" si="21"/>
        <v>3.8885782018962498</v>
      </c>
      <c r="AQ24" s="23">
        <f t="shared" si="22"/>
        <v>21.40443711428394</v>
      </c>
      <c r="AR24" s="23">
        <f t="shared" si="23"/>
        <v>21.40443711428394</v>
      </c>
      <c r="AS24" s="23">
        <f t="shared" si="24"/>
        <v>23.896160480738494</v>
      </c>
      <c r="AT24" s="23" t="str">
        <f t="shared" si="25"/>
        <v>na</v>
      </c>
      <c r="AU24" s="25" t="str">
        <f t="shared" si="26"/>
        <v>na</v>
      </c>
    </row>
    <row r="25" spans="1:47" x14ac:dyDescent="0.35">
      <c r="A25" s="33" t="s">
        <v>105</v>
      </c>
      <c r="B25" s="132" t="s">
        <v>527</v>
      </c>
      <c r="C25" t="s">
        <v>518</v>
      </c>
      <c r="D25" s="4">
        <v>51</v>
      </c>
      <c r="E25" s="159"/>
      <c r="F25" s="4">
        <v>1689.7190000000001</v>
      </c>
      <c r="G25" s="120">
        <v>51</v>
      </c>
      <c r="H25" s="121">
        <v>217.33091854490198</v>
      </c>
      <c r="I25" s="121">
        <v>699.10241938327169</v>
      </c>
      <c r="J25" s="40">
        <f t="shared" si="13"/>
        <v>0.12861956251003981</v>
      </c>
      <c r="K25" s="41">
        <f t="shared" si="14"/>
        <v>0.41373886390770992</v>
      </c>
      <c r="L25" s="27">
        <v>1</v>
      </c>
      <c r="M25">
        <v>1</v>
      </c>
      <c r="N25">
        <v>0</v>
      </c>
      <c r="O25">
        <v>0</v>
      </c>
      <c r="P25">
        <v>0</v>
      </c>
      <c r="Q25">
        <v>0.125</v>
      </c>
      <c r="R25">
        <v>0.05</v>
      </c>
      <c r="S25">
        <v>1</v>
      </c>
      <c r="T25">
        <v>1</v>
      </c>
      <c r="U25">
        <v>0.25</v>
      </c>
      <c r="V25">
        <v>0.25</v>
      </c>
      <c r="W25">
        <v>0.25</v>
      </c>
      <c r="X25" s="22">
        <f t="shared" si="0"/>
        <v>-2.0508963596959164</v>
      </c>
      <c r="Y25" s="23">
        <f t="shared" si="1"/>
        <v>-2.7345284795945553</v>
      </c>
      <c r="Z25" s="23" t="str">
        <f t="shared" si="2"/>
        <v>na</v>
      </c>
      <c r="AA25" s="23" t="str">
        <f t="shared" si="3"/>
        <v>na</v>
      </c>
      <c r="AB25" s="23" t="str">
        <f t="shared" si="4"/>
        <v>na</v>
      </c>
      <c r="AC25" s="23">
        <f t="shared" si="5"/>
        <v>-1.110902194835288</v>
      </c>
      <c r="AD25" s="23">
        <f t="shared" si="6"/>
        <v>-0.43707627337781829</v>
      </c>
      <c r="AE25" s="23">
        <f t="shared" si="7"/>
        <v>-2.0508963596959164</v>
      </c>
      <c r="AF25" s="23">
        <f t="shared" si="8"/>
        <v>-2.0508963596959164</v>
      </c>
      <c r="AG25" s="23">
        <f t="shared" si="9"/>
        <v>-0.54174620822156283</v>
      </c>
      <c r="AH25" s="23">
        <f t="shared" si="10"/>
        <v>-0.58597038848454752</v>
      </c>
      <c r="AI25" s="23">
        <f t="shared" si="11"/>
        <v>-1.0096720540041435</v>
      </c>
      <c r="AJ25" s="22">
        <f t="shared" si="15"/>
        <v>10.347574909875272</v>
      </c>
      <c r="AK25" s="23">
        <f t="shared" si="16"/>
        <v>18.39568872866715</v>
      </c>
      <c r="AL25" s="23" t="str">
        <f t="shared" si="17"/>
        <v>na</v>
      </c>
      <c r="AM25" s="23" t="str">
        <f t="shared" si="18"/>
        <v>na</v>
      </c>
      <c r="AN25" s="23" t="str">
        <f t="shared" si="19"/>
        <v>na</v>
      </c>
      <c r="AO25" s="23">
        <f t="shared" si="20"/>
        <v>3.036007221821043</v>
      </c>
      <c r="AP25" s="23">
        <f t="shared" si="21"/>
        <v>0.46996510609215836</v>
      </c>
      <c r="AQ25" s="23">
        <f t="shared" si="22"/>
        <v>10.347574909875272</v>
      </c>
      <c r="AR25" s="23">
        <f t="shared" si="23"/>
        <v>10.347574909875272</v>
      </c>
      <c r="AS25" s="23">
        <f t="shared" si="24"/>
        <v>0.72200949887346144</v>
      </c>
      <c r="AT25" s="23">
        <f t="shared" si="25"/>
        <v>0.84469999264287932</v>
      </c>
      <c r="AU25" s="25">
        <f t="shared" si="26"/>
        <v>2.5079092799319005</v>
      </c>
    </row>
    <row r="26" spans="1:47" x14ac:dyDescent="0.35">
      <c r="A26" s="33" t="s">
        <v>64</v>
      </c>
      <c r="B26" s="132" t="s">
        <v>527</v>
      </c>
      <c r="C26" t="s">
        <v>518</v>
      </c>
      <c r="D26" s="4">
        <v>51</v>
      </c>
      <c r="E26" s="159"/>
      <c r="F26" s="4">
        <v>120.128</v>
      </c>
      <c r="G26" s="120">
        <v>51</v>
      </c>
      <c r="H26" s="121">
        <v>43.409132390392152</v>
      </c>
      <c r="I26" s="121">
        <v>87.314146536912176</v>
      </c>
      <c r="J26" s="40">
        <f t="shared" si="13"/>
        <v>0.36135732210968424</v>
      </c>
      <c r="K26" s="41">
        <f t="shared" si="14"/>
        <v>0.72684258904595245</v>
      </c>
      <c r="L26" s="27">
        <v>1</v>
      </c>
      <c r="M26">
        <v>0</v>
      </c>
      <c r="N26">
        <v>0</v>
      </c>
      <c r="O26">
        <v>0</v>
      </c>
      <c r="P26">
        <v>0</v>
      </c>
      <c r="Q26">
        <v>0.25</v>
      </c>
      <c r="R26">
        <v>0.25</v>
      </c>
      <c r="S26">
        <v>1</v>
      </c>
      <c r="T26">
        <v>0</v>
      </c>
      <c r="U26">
        <v>0</v>
      </c>
      <c r="V26">
        <v>0</v>
      </c>
      <c r="W26">
        <v>0.25</v>
      </c>
      <c r="X26" s="22">
        <f t="shared" si="0"/>
        <v>-1.0178879982519002</v>
      </c>
      <c r="Y26" s="23" t="str">
        <f t="shared" si="1"/>
        <v>na</v>
      </c>
      <c r="Z26" s="23" t="str">
        <f t="shared" si="2"/>
        <v>na</v>
      </c>
      <c r="AA26" s="23" t="str">
        <f t="shared" si="3"/>
        <v>na</v>
      </c>
      <c r="AB26" s="23" t="str">
        <f t="shared" si="4"/>
        <v>na</v>
      </c>
      <c r="AC26" s="23">
        <f t="shared" si="5"/>
        <v>-1.1027119981062252</v>
      </c>
      <c r="AD26" s="23">
        <f t="shared" si="6"/>
        <v>-1.0846347522356314</v>
      </c>
      <c r="AE26" s="23">
        <f t="shared" si="7"/>
        <v>-1.0178879982519002</v>
      </c>
      <c r="AF26" s="23" t="str">
        <f t="shared" si="8"/>
        <v>na</v>
      </c>
      <c r="AG26" s="23" t="str">
        <f t="shared" si="9"/>
        <v>na</v>
      </c>
      <c r="AH26" s="23" t="str">
        <f t="shared" si="10"/>
        <v>na</v>
      </c>
      <c r="AI26" s="23">
        <f t="shared" si="11"/>
        <v>-0.5011140914470894</v>
      </c>
      <c r="AJ26" s="22">
        <f t="shared" si="15"/>
        <v>4.0458242676603904</v>
      </c>
      <c r="AK26" s="23" t="str">
        <f t="shared" si="16"/>
        <v>na</v>
      </c>
      <c r="AL26" s="23" t="str">
        <f t="shared" si="17"/>
        <v>na</v>
      </c>
      <c r="AM26" s="23" t="str">
        <f t="shared" si="18"/>
        <v>na</v>
      </c>
      <c r="AN26" s="23" t="str">
        <f t="shared" si="19"/>
        <v>na</v>
      </c>
      <c r="AO26" s="23">
        <f t="shared" si="20"/>
        <v>4.7482243141292075</v>
      </c>
      <c r="AP26" s="23">
        <f t="shared" si="21"/>
        <v>4.5938208897783257</v>
      </c>
      <c r="AQ26" s="23">
        <f t="shared" si="22"/>
        <v>4.0458242676603904</v>
      </c>
      <c r="AR26" s="23" t="str">
        <f t="shared" si="23"/>
        <v>na</v>
      </c>
      <c r="AS26" s="23" t="str">
        <f t="shared" si="24"/>
        <v>na</v>
      </c>
      <c r="AT26" s="23" t="str">
        <f t="shared" si="25"/>
        <v>na</v>
      </c>
      <c r="AU26" s="25">
        <f t="shared" si="26"/>
        <v>0.98057373966490879</v>
      </c>
    </row>
    <row r="27" spans="1:47" x14ac:dyDescent="0.35">
      <c r="A27" s="33" t="s">
        <v>106</v>
      </c>
      <c r="B27" s="132" t="s">
        <v>527</v>
      </c>
      <c r="C27" t="s">
        <v>518</v>
      </c>
      <c r="D27" s="4">
        <v>51</v>
      </c>
      <c r="E27" s="159"/>
      <c r="F27" s="4">
        <v>124.13500000000001</v>
      </c>
      <c r="G27" s="120">
        <v>51</v>
      </c>
      <c r="H27" s="121">
        <v>10.355969328627451</v>
      </c>
      <c r="I27" s="121">
        <v>27.235237358273462</v>
      </c>
      <c r="J27" s="40">
        <f t="shared" si="13"/>
        <v>8.3425056016654855E-2</v>
      </c>
      <c r="K27" s="41">
        <f t="shared" si="14"/>
        <v>0.21940014788958362</v>
      </c>
      <c r="L27" s="27">
        <v>1</v>
      </c>
      <c r="M27">
        <v>0</v>
      </c>
      <c r="N27">
        <v>0</v>
      </c>
      <c r="O27">
        <v>0</v>
      </c>
      <c r="P27">
        <v>0</v>
      </c>
      <c r="Q27">
        <v>0.25</v>
      </c>
      <c r="R27">
        <v>0.05</v>
      </c>
      <c r="S27">
        <v>1</v>
      </c>
      <c r="T27">
        <v>0</v>
      </c>
      <c r="U27">
        <v>0</v>
      </c>
      <c r="V27">
        <v>1</v>
      </c>
      <c r="W27">
        <v>1</v>
      </c>
      <c r="X27" s="22">
        <f t="shared" si="0"/>
        <v>-2.4838065828836737</v>
      </c>
      <c r="Y27" s="23" t="str">
        <f t="shared" si="1"/>
        <v>na</v>
      </c>
      <c r="Z27" s="23" t="str">
        <f t="shared" si="2"/>
        <v>na</v>
      </c>
      <c r="AA27" s="23" t="str">
        <f t="shared" si="3"/>
        <v>na</v>
      </c>
      <c r="AB27" s="23" t="str">
        <f t="shared" si="4"/>
        <v>na</v>
      </c>
      <c r="AC27" s="23">
        <f t="shared" si="5"/>
        <v>-2.6907904647906462</v>
      </c>
      <c r="AD27" s="23">
        <f t="shared" si="6"/>
        <v>-0.52933582913914357</v>
      </c>
      <c r="AE27" s="23">
        <f t="shared" si="7"/>
        <v>-2.4838065828836737</v>
      </c>
      <c r="AF27" s="23" t="str">
        <f t="shared" si="8"/>
        <v>na</v>
      </c>
      <c r="AG27" s="23" t="str">
        <f t="shared" si="9"/>
        <v>na</v>
      </c>
      <c r="AH27" s="23">
        <f t="shared" si="10"/>
        <v>-2.8386360947241984</v>
      </c>
      <c r="AI27" s="23">
        <f t="shared" si="11"/>
        <v>-4.8911883478324656</v>
      </c>
      <c r="AJ27" s="22">
        <f t="shared" si="15"/>
        <v>6.9164114021364336</v>
      </c>
      <c r="AK27" s="23" t="str">
        <f t="shared" si="16"/>
        <v>na</v>
      </c>
      <c r="AL27" s="23" t="str">
        <f t="shared" si="17"/>
        <v>na</v>
      </c>
      <c r="AM27" s="23" t="str">
        <f t="shared" si="18"/>
        <v>na</v>
      </c>
      <c r="AN27" s="23" t="str">
        <f t="shared" si="19"/>
        <v>na</v>
      </c>
      <c r="AO27" s="23">
        <f t="shared" si="20"/>
        <v>8.1171772705628964</v>
      </c>
      <c r="AP27" s="23">
        <f t="shared" si="21"/>
        <v>0.31412887045446319</v>
      </c>
      <c r="AQ27" s="23">
        <f t="shared" si="22"/>
        <v>6.9164114021364336</v>
      </c>
      <c r="AR27" s="23" t="str">
        <f t="shared" si="23"/>
        <v>na</v>
      </c>
      <c r="AS27" s="23" t="str">
        <f t="shared" si="24"/>
        <v>na</v>
      </c>
      <c r="AT27" s="23">
        <f t="shared" si="25"/>
        <v>9.0336801987088098</v>
      </c>
      <c r="AU27" s="25">
        <f t="shared" si="26"/>
        <v>26.820943056237475</v>
      </c>
    </row>
    <row r="28" spans="1:47" x14ac:dyDescent="0.35">
      <c r="A28" s="33" t="s">
        <v>107</v>
      </c>
      <c r="B28" s="132" t="s">
        <v>527</v>
      </c>
      <c r="C28" t="s">
        <v>518</v>
      </c>
      <c r="D28" s="4">
        <v>51</v>
      </c>
      <c r="E28" s="159"/>
      <c r="F28" s="4">
        <v>7.1999999999999995E-2</v>
      </c>
      <c r="G28" s="120">
        <v>51</v>
      </c>
      <c r="H28" s="121">
        <v>0</v>
      </c>
      <c r="I28" s="121">
        <v>0</v>
      </c>
      <c r="J28" s="40">
        <f t="shared" si="13"/>
        <v>0.01</v>
      </c>
      <c r="K28" s="41">
        <f t="shared" si="14"/>
        <v>0.01</v>
      </c>
      <c r="L28">
        <v>0</v>
      </c>
      <c r="M28">
        <v>0</v>
      </c>
      <c r="N28">
        <v>1</v>
      </c>
      <c r="O28">
        <v>0</v>
      </c>
      <c r="P28">
        <v>0</v>
      </c>
      <c r="Q28">
        <v>0.125</v>
      </c>
      <c r="R28">
        <v>0.1</v>
      </c>
      <c r="S28">
        <v>1</v>
      </c>
      <c r="T28">
        <v>1</v>
      </c>
      <c r="U28">
        <v>0</v>
      </c>
      <c r="V28">
        <v>0</v>
      </c>
      <c r="W28">
        <v>0</v>
      </c>
      <c r="X28" s="22" t="str">
        <f t="shared" si="0"/>
        <v>na</v>
      </c>
      <c r="Y28" s="23" t="str">
        <f t="shared" si="1"/>
        <v>na</v>
      </c>
      <c r="Z28" s="23">
        <f t="shared" si="2"/>
        <v>-7.7933649301336922</v>
      </c>
      <c r="AA28" s="23" t="str">
        <f t="shared" si="3"/>
        <v>na</v>
      </c>
      <c r="AB28" s="23" t="str">
        <f t="shared" si="4"/>
        <v>na</v>
      </c>
      <c r="AC28" s="23">
        <f t="shared" si="5"/>
        <v>-2.4944671840768824</v>
      </c>
      <c r="AD28" s="23">
        <f t="shared" si="6"/>
        <v>-1.9628594235359078</v>
      </c>
      <c r="AE28" s="23">
        <f t="shared" si="7"/>
        <v>-4.6051701859880909</v>
      </c>
      <c r="AF28" s="23">
        <f t="shared" si="8"/>
        <v>-4.6051701859880909</v>
      </c>
      <c r="AG28" s="23" t="str">
        <f t="shared" si="9"/>
        <v>na</v>
      </c>
      <c r="AH28" s="23" t="str">
        <f t="shared" si="10"/>
        <v>na</v>
      </c>
      <c r="AI28" s="23" t="str">
        <f t="shared" si="11"/>
        <v>na</v>
      </c>
      <c r="AJ28" s="22" t="str">
        <f t="shared" si="15"/>
        <v>na</v>
      </c>
      <c r="AK28" s="23" t="str">
        <f t="shared" si="16"/>
        <v>na</v>
      </c>
      <c r="AL28" s="23">
        <f t="shared" si="17"/>
        <v>2.8639053254437865</v>
      </c>
      <c r="AM28" s="23" t="str">
        <f t="shared" si="18"/>
        <v>na</v>
      </c>
      <c r="AN28" s="23" t="str">
        <f t="shared" si="19"/>
        <v>na</v>
      </c>
      <c r="AO28" s="23">
        <f t="shared" si="20"/>
        <v>0.29340277777777773</v>
      </c>
      <c r="AP28" s="23">
        <f t="shared" si="21"/>
        <v>0.18167159365761895</v>
      </c>
      <c r="AQ28" s="23">
        <f t="shared" si="22"/>
        <v>1</v>
      </c>
      <c r="AR28" s="23">
        <f t="shared" si="23"/>
        <v>1</v>
      </c>
      <c r="AS28" s="23" t="str">
        <f t="shared" si="24"/>
        <v>na</v>
      </c>
      <c r="AT28" s="23" t="str">
        <f t="shared" si="25"/>
        <v>na</v>
      </c>
      <c r="AU28" s="25" t="str">
        <f t="shared" si="26"/>
        <v>na</v>
      </c>
    </row>
    <row r="29" spans="1:47" x14ac:dyDescent="0.35">
      <c r="A29" s="38" t="s">
        <v>67</v>
      </c>
      <c r="B29" s="132" t="s">
        <v>528</v>
      </c>
      <c r="C29" t="s">
        <v>518</v>
      </c>
      <c r="D29" s="4">
        <v>54</v>
      </c>
      <c r="E29" s="159"/>
      <c r="F29" s="27">
        <v>15.462999999999999</v>
      </c>
      <c r="G29" s="123">
        <v>54</v>
      </c>
      <c r="H29" s="133">
        <v>5.2716921351851855</v>
      </c>
      <c r="I29" s="133">
        <v>37.377135720871586</v>
      </c>
      <c r="J29" s="40">
        <f t="shared" si="13"/>
        <v>0.34092298617248823</v>
      </c>
      <c r="K29" s="41">
        <f t="shared" si="14"/>
        <v>2.4171981970427203</v>
      </c>
      <c r="L29" s="27">
        <v>0</v>
      </c>
      <c r="M29">
        <v>0.25</v>
      </c>
      <c r="N29">
        <v>0.25</v>
      </c>
      <c r="O29">
        <v>0.25</v>
      </c>
      <c r="P29">
        <v>0</v>
      </c>
      <c r="Q29">
        <v>0.25</v>
      </c>
      <c r="R29">
        <v>0.25</v>
      </c>
      <c r="S29">
        <v>0</v>
      </c>
      <c r="T29">
        <v>0</v>
      </c>
      <c r="U29">
        <v>1</v>
      </c>
      <c r="V29">
        <v>0</v>
      </c>
      <c r="W29">
        <v>0.25</v>
      </c>
      <c r="X29" s="22" t="str">
        <f t="shared" si="0"/>
        <v>na</v>
      </c>
      <c r="Y29" s="23">
        <f t="shared" si="1"/>
        <v>-0.3586995580691319</v>
      </c>
      <c r="Z29" s="23">
        <f t="shared" si="2"/>
        <v>-0.45527251601082125</v>
      </c>
      <c r="AA29" s="23">
        <f t="shared" si="3"/>
        <v>-0.4782660774255092</v>
      </c>
      <c r="AB29" s="23" t="str">
        <f t="shared" si="4"/>
        <v>na</v>
      </c>
      <c r="AC29" s="23">
        <f t="shared" si="5"/>
        <v>-1.1657735637246787</v>
      </c>
      <c r="AD29" s="23">
        <f t="shared" si="6"/>
        <v>-1.1466625216964053</v>
      </c>
      <c r="AE29" s="23" t="str">
        <f t="shared" si="7"/>
        <v>na</v>
      </c>
      <c r="AF29" s="23" t="str">
        <f t="shared" si="8"/>
        <v>na</v>
      </c>
      <c r="AG29" s="23">
        <f t="shared" si="9"/>
        <v>-1.1370099199172483</v>
      </c>
      <c r="AH29" s="23" t="str">
        <f t="shared" si="10"/>
        <v>na</v>
      </c>
      <c r="AI29" s="23">
        <f t="shared" si="11"/>
        <v>-0.52977165499441026</v>
      </c>
      <c r="AJ29" s="22" t="str">
        <f t="shared" si="15"/>
        <v>na</v>
      </c>
      <c r="AK29" s="23">
        <f t="shared" si="16"/>
        <v>5.5855950452764827</v>
      </c>
      <c r="AL29" s="23">
        <f t="shared" si="17"/>
        <v>8.9980961602161109</v>
      </c>
      <c r="AM29" s="23">
        <f t="shared" si="18"/>
        <v>9.9299467471581924</v>
      </c>
      <c r="AN29" s="23" t="str">
        <f t="shared" si="19"/>
        <v>na</v>
      </c>
      <c r="AO29" s="23">
        <f t="shared" si="20"/>
        <v>58.997847665732849</v>
      </c>
      <c r="AP29" s="23">
        <f t="shared" si="21"/>
        <v>57.079347378833191</v>
      </c>
      <c r="AQ29" s="23" t="str">
        <f t="shared" si="22"/>
        <v>na</v>
      </c>
      <c r="AR29" s="23" t="str">
        <f t="shared" si="23"/>
        <v>na</v>
      </c>
      <c r="AS29" s="23">
        <f t="shared" si="24"/>
        <v>56.122404612988056</v>
      </c>
      <c r="AT29" s="23" t="str">
        <f t="shared" si="25"/>
        <v>na</v>
      </c>
      <c r="AU29" s="25">
        <f t="shared" si="26"/>
        <v>12.18386838751907</v>
      </c>
    </row>
    <row r="30" spans="1:47" x14ac:dyDescent="0.35">
      <c r="A30" s="33" t="s">
        <v>68</v>
      </c>
      <c r="B30" s="132" t="s">
        <v>527</v>
      </c>
      <c r="C30" t="s">
        <v>518</v>
      </c>
      <c r="D30" s="4">
        <v>51</v>
      </c>
      <c r="E30" s="159"/>
      <c r="F30" s="4">
        <v>33.073</v>
      </c>
      <c r="G30" s="120">
        <v>51</v>
      </c>
      <c r="H30" s="121">
        <v>5.0522933627450985</v>
      </c>
      <c r="I30" s="121">
        <v>15.873761101467695</v>
      </c>
      <c r="J30" s="40">
        <f t="shared" si="13"/>
        <v>0.15276187109560965</v>
      </c>
      <c r="K30" s="41">
        <f t="shared" si="14"/>
        <v>0.47996133103944894</v>
      </c>
      <c r="L30" s="27">
        <v>0</v>
      </c>
      <c r="M30">
        <v>0</v>
      </c>
      <c r="N30">
        <v>0</v>
      </c>
      <c r="O30">
        <v>0</v>
      </c>
      <c r="P30">
        <v>0.25</v>
      </c>
      <c r="Q30">
        <v>0.125</v>
      </c>
      <c r="R30">
        <v>0.1</v>
      </c>
      <c r="S30">
        <v>1</v>
      </c>
      <c r="T30">
        <v>0</v>
      </c>
      <c r="U30">
        <v>0</v>
      </c>
      <c r="V30">
        <v>1</v>
      </c>
      <c r="W30">
        <v>1</v>
      </c>
      <c r="X30" s="22" t="str">
        <f t="shared" si="0"/>
        <v>na</v>
      </c>
      <c r="Y30" s="23" t="str">
        <f t="shared" si="1"/>
        <v>na</v>
      </c>
      <c r="Z30" s="23" t="str">
        <f t="shared" si="2"/>
        <v>na</v>
      </c>
      <c r="AA30" s="23" t="str">
        <f t="shared" si="3"/>
        <v>na</v>
      </c>
      <c r="AB30" s="23">
        <f t="shared" si="4"/>
        <v>-0.62629165603442682</v>
      </c>
      <c r="AC30" s="23">
        <f t="shared" si="5"/>
        <v>-1.0177239410559435</v>
      </c>
      <c r="AD30" s="23">
        <f t="shared" si="6"/>
        <v>-0.8008319536177918</v>
      </c>
      <c r="AE30" s="23">
        <f t="shared" si="7"/>
        <v>-1.8788749681032806</v>
      </c>
      <c r="AF30" s="23" t="str">
        <f t="shared" si="8"/>
        <v>na</v>
      </c>
      <c r="AG30" s="23" t="str">
        <f t="shared" si="9"/>
        <v>na</v>
      </c>
      <c r="AH30" s="23">
        <f t="shared" si="10"/>
        <v>-2.1472856778323206</v>
      </c>
      <c r="AI30" s="23">
        <f t="shared" si="11"/>
        <v>-3.6999383987264602</v>
      </c>
      <c r="AJ30" s="22" t="str">
        <f t="shared" si="15"/>
        <v>na</v>
      </c>
      <c r="AK30" s="23" t="str">
        <f t="shared" si="16"/>
        <v>na</v>
      </c>
      <c r="AL30" s="23" t="str">
        <f t="shared" si="17"/>
        <v>na</v>
      </c>
      <c r="AM30" s="23" t="str">
        <f t="shared" si="18"/>
        <v>na</v>
      </c>
      <c r="AN30" s="23">
        <f t="shared" si="19"/>
        <v>1.0968318430720894</v>
      </c>
      <c r="AO30" s="23">
        <f t="shared" si="20"/>
        <v>2.8963215856122355</v>
      </c>
      <c r="AP30" s="23">
        <f t="shared" si="21"/>
        <v>1.793368700147969</v>
      </c>
      <c r="AQ30" s="23">
        <f t="shared" si="22"/>
        <v>9.8714865876488052</v>
      </c>
      <c r="AR30" s="23" t="str">
        <f t="shared" si="23"/>
        <v>na</v>
      </c>
      <c r="AS30" s="23" t="str">
        <f t="shared" si="24"/>
        <v>na</v>
      </c>
      <c r="AT30" s="23">
        <f t="shared" si="25"/>
        <v>12.89337023692905</v>
      </c>
      <c r="AU30" s="25">
        <f t="shared" si="26"/>
        <v>38.280339941310771</v>
      </c>
    </row>
    <row r="31" spans="1:47" x14ac:dyDescent="0.35">
      <c r="F31" s="4"/>
      <c r="K31" s="5"/>
      <c r="W31" s="5"/>
      <c r="AJ31" s="22"/>
      <c r="AU31" s="5"/>
    </row>
    <row r="32" spans="1:47" x14ac:dyDescent="0.35">
      <c r="A32" t="s">
        <v>523</v>
      </c>
      <c r="F32" s="4"/>
      <c r="L32" s="22">
        <f t="shared" ref="L32:W32" si="27">SUM(L5:L30)/L33</f>
        <v>1</v>
      </c>
      <c r="M32" s="23">
        <f t="shared" si="27"/>
        <v>0.75</v>
      </c>
      <c r="N32" s="23">
        <f t="shared" si="27"/>
        <v>0.59090909090909094</v>
      </c>
      <c r="O32" s="23">
        <f t="shared" si="27"/>
        <v>0.5625</v>
      </c>
      <c r="P32" s="23">
        <f t="shared" si="27"/>
        <v>0.75</v>
      </c>
      <c r="Q32" s="23">
        <f t="shared" si="27"/>
        <v>0.23076923076923078</v>
      </c>
      <c r="R32" s="23">
        <f t="shared" si="27"/>
        <v>0.23461538461538461</v>
      </c>
      <c r="S32" s="23">
        <f t="shared" si="27"/>
        <v>1</v>
      </c>
      <c r="T32" s="23">
        <f t="shared" si="27"/>
        <v>1</v>
      </c>
      <c r="U32" s="23">
        <f t="shared" si="27"/>
        <v>0.9464285714285714</v>
      </c>
      <c r="V32" s="23">
        <f t="shared" si="27"/>
        <v>0.875</v>
      </c>
      <c r="W32" s="23">
        <f t="shared" si="27"/>
        <v>0.5078125</v>
      </c>
      <c r="X32" s="22">
        <f>(1/L33)*(SUM(X3:X30))</f>
        <v>-2.659268159113847</v>
      </c>
      <c r="Y32" s="23">
        <f t="shared" ref="Y32:AI32" si="28">(1/M33)*(SUM(Y3:Y30))</f>
        <v>-2.1117662293900232</v>
      </c>
      <c r="Z32" s="23">
        <f t="shared" si="28"/>
        <v>-2.438031648083379</v>
      </c>
      <c r="AA32" s="23">
        <f t="shared" si="28"/>
        <v>-3.4479184588056464</v>
      </c>
      <c r="AB32" s="23">
        <f t="shared" si="28"/>
        <v>-3.5193082037919945</v>
      </c>
      <c r="AC32" s="23">
        <f t="shared" si="28"/>
        <v>-2.480223413599425</v>
      </c>
      <c r="AD32" s="23">
        <f t="shared" si="28"/>
        <v>-2.5677110641868217</v>
      </c>
      <c r="AE32" s="23">
        <f t="shared" si="28"/>
        <v>-2.6556847005030249</v>
      </c>
      <c r="AF32" s="23">
        <f t="shared" si="28"/>
        <v>-2.5237971159379984</v>
      </c>
      <c r="AG32" s="23">
        <f t="shared" si="28"/>
        <v>-2.6659654271527966</v>
      </c>
      <c r="AH32" s="23">
        <f t="shared" si="28"/>
        <v>-2.9965103739500347</v>
      </c>
      <c r="AI32" s="23">
        <f t="shared" si="28"/>
        <v>-2.3742687798319841</v>
      </c>
      <c r="AJ32" s="22">
        <f>SUM(AJ5:AJ30)</f>
        <v>339.04372346791894</v>
      </c>
      <c r="AK32" s="23">
        <f t="shared" ref="AK32:AU32" si="29">SUM(AK5:AK30)</f>
        <v>241.7873215685766</v>
      </c>
      <c r="AL32" s="23">
        <f t="shared" si="29"/>
        <v>179.08706298445304</v>
      </c>
      <c r="AM32" s="23">
        <f t="shared" si="29"/>
        <v>139.06157308708961</v>
      </c>
      <c r="AN32" s="23">
        <f t="shared" si="29"/>
        <v>123.73257522622367</v>
      </c>
      <c r="AO32" s="23">
        <f t="shared" si="29"/>
        <v>499.02007059597338</v>
      </c>
      <c r="AP32" s="23">
        <f t="shared" si="29"/>
        <v>833.55173116945673</v>
      </c>
      <c r="AQ32" s="23">
        <f t="shared" si="29"/>
        <v>312.56385084314633</v>
      </c>
      <c r="AR32" s="23">
        <f t="shared" si="29"/>
        <v>141.84985774549801</v>
      </c>
      <c r="AS32" s="23">
        <f t="shared" si="29"/>
        <v>313.47047010537671</v>
      </c>
      <c r="AT32" s="23">
        <f t="shared" si="29"/>
        <v>138.16944409348417</v>
      </c>
      <c r="AU32" s="25">
        <f t="shared" si="29"/>
        <v>439.9712491765622</v>
      </c>
    </row>
    <row r="33" spans="1:47" x14ac:dyDescent="0.35">
      <c r="A33" t="s">
        <v>69</v>
      </c>
      <c r="F33" s="4"/>
      <c r="G33" s="24">
        <f>COUNT(G5:G30)</f>
        <v>26</v>
      </c>
      <c r="L33" s="4">
        <f t="shared" ref="L33:W33" si="30">COUNTIF(L5:L30,"&gt;0")</f>
        <v>23</v>
      </c>
      <c r="M33">
        <f t="shared" si="30"/>
        <v>12</v>
      </c>
      <c r="N33">
        <f t="shared" si="30"/>
        <v>11</v>
      </c>
      <c r="O33">
        <f t="shared" si="30"/>
        <v>12</v>
      </c>
      <c r="P33">
        <f t="shared" si="30"/>
        <v>9</v>
      </c>
      <c r="Q33">
        <f t="shared" si="30"/>
        <v>26</v>
      </c>
      <c r="R33">
        <f t="shared" si="30"/>
        <v>26</v>
      </c>
      <c r="S33">
        <f t="shared" si="30"/>
        <v>23</v>
      </c>
      <c r="T33">
        <f t="shared" si="30"/>
        <v>10</v>
      </c>
      <c r="U33">
        <f t="shared" si="30"/>
        <v>14</v>
      </c>
      <c r="V33">
        <f t="shared" si="30"/>
        <v>6</v>
      </c>
      <c r="W33">
        <f t="shared" si="30"/>
        <v>16</v>
      </c>
      <c r="X33" s="22"/>
      <c r="Y33" s="23"/>
      <c r="Z33" s="23"/>
      <c r="AA33" s="23"/>
      <c r="AB33" s="23"/>
      <c r="AC33" s="23"/>
      <c r="AD33" s="23"/>
      <c r="AE33" s="23"/>
      <c r="AF33" s="23"/>
      <c r="AG33" s="23"/>
      <c r="AH33" s="23"/>
      <c r="AI33" s="23"/>
      <c r="AJ33" s="22">
        <f>AJ32*X34^2</f>
        <v>1.6612872582217741</v>
      </c>
      <c r="AK33" s="23">
        <f t="shared" ref="AK33:AU33" si="31">AK32*Y34^2</f>
        <v>3.5414138656350702</v>
      </c>
      <c r="AL33" s="23">
        <f t="shared" si="31"/>
        <v>1.3658934775538596</v>
      </c>
      <c r="AM33" s="23">
        <f t="shared" si="31"/>
        <v>0.14072887518613306</v>
      </c>
      <c r="AN33" s="23">
        <f t="shared" si="31"/>
        <v>0.1085554884653679</v>
      </c>
      <c r="AO33" s="23">
        <f t="shared" si="31"/>
        <v>3.4980283786286748</v>
      </c>
      <c r="AP33" s="23">
        <f t="shared" si="31"/>
        <v>4.9050909584976372</v>
      </c>
      <c r="AQ33" s="23">
        <f t="shared" si="31"/>
        <v>1.54255382370008</v>
      </c>
      <c r="AR33" s="23">
        <f t="shared" si="31"/>
        <v>0.91135290615208797</v>
      </c>
      <c r="AS33" s="23">
        <f t="shared" si="31"/>
        <v>1.5155437827816489</v>
      </c>
      <c r="AT33" s="23">
        <f t="shared" si="31"/>
        <v>0.34488647978767195</v>
      </c>
      <c r="AU33" s="25">
        <f t="shared" si="31"/>
        <v>3.8120679935003312</v>
      </c>
    </row>
    <row r="34" spans="1:47" ht="24" x14ac:dyDescent="0.65">
      <c r="A34" s="26" t="s">
        <v>524</v>
      </c>
      <c r="B34" s="26"/>
      <c r="C34" s="26"/>
      <c r="D34" s="26"/>
      <c r="L34" s="27">
        <f>IF(L5&gt;0,$G5,0)+IF(L6&gt;0,$G6,0)+IF(L7&gt;0,$G7,0)+IF(L8&gt;0,$G8,0)+IF(L9&gt;0,$G9,0)+IF(L10&gt;0,$G10,0)+IF(L11&gt;0,$G11,0)+IF(L12&gt;0,$G12,0)+IF(L13&gt;0,$G13,0)+IF(L14&gt;0,$G14,0)+IF(L15&gt;0,$G15,0)+IF(L16&gt;0,$G16,0)+IF(L17&gt;0,$G17,0)+IF(L18&gt;0,$G18,0)+IF(L19&gt;0,$G19,0)+IF(L20&gt;0,$G20,0)+IF(L21&gt;0,$G21,0)+IF(L22&gt;0,$G22,0)+IF(L23&gt;0,$G23,0)+IF(L24&gt;0,$G24,0)+IF(L25&gt;0,$G25,0)+IF(L26&gt;0,$G26,0)+IF(L27&gt;0,$G27,0)+IF(L28&gt;0,$G28,0)+IF(L29&gt;0,$G29,0)+IF(L30&gt;0,$G30,0)</f>
        <v>1182</v>
      </c>
      <c r="M34" s="27">
        <f t="shared" ref="M34:W34" si="32">IF(M5&gt;0,$G5,0)+IF(M6&gt;0,$G6,0)+IF(M7&gt;0,$G7,0)+IF(M8&gt;0,$G8,0)+IF(M9&gt;0,$G9,0)+IF(M10&gt;0,$G10,0)+IF(M11&gt;0,$G11,0)+IF(M12&gt;0,$G12,0)+IF(M13&gt;0,$G13,0)+IF(M14&gt;0,$G14,0)+IF(M15&gt;0,$G15,0)+IF(M16&gt;0,$G16,0)+IF(M17&gt;0,$G17,0)+IF(M18&gt;0,$G18,0)+IF(M19&gt;0,$G19,0)+IF(M20&gt;0,$G20,0)+IF(M21&gt;0,$G21,0)+IF(M22&gt;0,$G22,0)+IF(M23&gt;0,$G23,0)+IF(M24&gt;0,$G24,0)+IF(M25&gt;0,$G25,0)+IF(M26&gt;0,$G26,0)+IF(M27&gt;0,$G27,0)+IF(M28&gt;0,$G28,0)+IF(M29&gt;0,$G29,0)+IF(M30&gt;0,$G30,0)</f>
        <v>621</v>
      </c>
      <c r="N34" s="27">
        <f t="shared" si="32"/>
        <v>570</v>
      </c>
      <c r="O34" s="27">
        <f t="shared" si="32"/>
        <v>618</v>
      </c>
      <c r="P34" s="27">
        <f t="shared" si="32"/>
        <v>459</v>
      </c>
      <c r="Q34" s="27">
        <f t="shared" si="32"/>
        <v>1338</v>
      </c>
      <c r="R34" s="27">
        <f t="shared" si="32"/>
        <v>1338</v>
      </c>
      <c r="S34" s="27">
        <f t="shared" si="32"/>
        <v>1179</v>
      </c>
      <c r="T34" s="27">
        <f t="shared" si="32"/>
        <v>519</v>
      </c>
      <c r="U34" s="27">
        <f t="shared" si="32"/>
        <v>726</v>
      </c>
      <c r="V34" s="27">
        <f t="shared" si="32"/>
        <v>309</v>
      </c>
      <c r="W34" s="27">
        <f t="shared" si="32"/>
        <v>828</v>
      </c>
      <c r="X34" s="28">
        <f>EXP(X32)</f>
        <v>6.9999431449634109E-2</v>
      </c>
      <c r="Y34" s="29">
        <f t="shared" ref="Y34:AI34" si="33">EXP(Y32)</f>
        <v>0.12102402136752993</v>
      </c>
      <c r="Z34" s="29">
        <f t="shared" si="33"/>
        <v>8.7332583650255036E-2</v>
      </c>
      <c r="AA34" s="29">
        <f t="shared" si="33"/>
        <v>3.1811785049638122E-2</v>
      </c>
      <c r="AB34" s="29">
        <f t="shared" si="33"/>
        <v>2.9619919029412183E-2</v>
      </c>
      <c r="AC34" s="29">
        <f t="shared" si="33"/>
        <v>8.3724518306547771E-2</v>
      </c>
      <c r="AD34" s="29">
        <f t="shared" si="33"/>
        <v>7.6710931021427314E-2</v>
      </c>
      <c r="AE34" s="29">
        <f t="shared" si="33"/>
        <v>7.0250721489839241E-2</v>
      </c>
      <c r="AF34" s="29">
        <f t="shared" si="33"/>
        <v>8.0154671597822774E-2</v>
      </c>
      <c r="AG34" s="29">
        <f t="shared" si="33"/>
        <v>6.9532192852139921E-2</v>
      </c>
      <c r="AH34" s="29">
        <f t="shared" si="33"/>
        <v>4.996111011227846E-2</v>
      </c>
      <c r="AI34" s="29">
        <f t="shared" si="33"/>
        <v>9.3082528153784122E-2</v>
      </c>
      <c r="AJ34" s="22">
        <f t="shared" ref="AJ34:AU34" si="34">SQRT(AJ33)</f>
        <v>1.2889093289373672</v>
      </c>
      <c r="AK34" s="23">
        <f t="shared" si="34"/>
        <v>1.8818644652671113</v>
      </c>
      <c r="AL34" s="23">
        <f t="shared" si="34"/>
        <v>1.1687144550975057</v>
      </c>
      <c r="AM34" s="23">
        <f t="shared" si="34"/>
        <v>0.37513847468119432</v>
      </c>
      <c r="AN34" s="23">
        <f t="shared" si="34"/>
        <v>0.3294775993377515</v>
      </c>
      <c r="AO34" s="23">
        <f t="shared" si="34"/>
        <v>1.8703016811810533</v>
      </c>
      <c r="AP34" s="23">
        <f t="shared" si="34"/>
        <v>2.2147439938958264</v>
      </c>
      <c r="AQ34" s="23">
        <f t="shared" si="34"/>
        <v>1.2419959032541452</v>
      </c>
      <c r="AR34" s="23">
        <f t="shared" si="34"/>
        <v>0.95464805355276772</v>
      </c>
      <c r="AS34" s="23">
        <f t="shared" si="34"/>
        <v>1.2310742393461285</v>
      </c>
      <c r="AT34" s="23">
        <f t="shared" si="34"/>
        <v>0.58727036345083172</v>
      </c>
      <c r="AU34" s="25">
        <f t="shared" si="34"/>
        <v>1.9524517903139968</v>
      </c>
    </row>
    <row r="35" spans="1:47" ht="16.5" x14ac:dyDescent="0.45">
      <c r="A35" s="31" t="s">
        <v>70</v>
      </c>
      <c r="B35" s="31"/>
      <c r="C35" s="31"/>
      <c r="D35" s="31"/>
      <c r="X35" s="22"/>
      <c r="Y35" s="23"/>
      <c r="Z35" s="23"/>
      <c r="AA35" s="23"/>
      <c r="AB35" s="23"/>
      <c r="AC35" s="23"/>
      <c r="AD35" s="23"/>
      <c r="AE35" s="23"/>
      <c r="AF35" s="23"/>
      <c r="AG35" s="23"/>
      <c r="AH35" s="23"/>
      <c r="AI35" s="25"/>
    </row>
    <row r="36" spans="1:47" x14ac:dyDescent="0.35">
      <c r="A36" s="31" t="s">
        <v>525</v>
      </c>
      <c r="B36" s="31"/>
      <c r="C36" s="31"/>
      <c r="D36" s="31"/>
      <c r="V36" t="s">
        <v>71</v>
      </c>
      <c r="X36" s="22">
        <f>SQRT(((L34-1)*(AJ34^2))/(L34-1))</f>
        <v>1.2889093289373672</v>
      </c>
      <c r="Y36" s="23">
        <f t="shared" ref="Y36:AI36" si="35">SQRT(((M34-1)*(AK34^2))/(M34-1))</f>
        <v>1.8818644652671113</v>
      </c>
      <c r="Z36" s="23">
        <f t="shared" si="35"/>
        <v>1.1687144550975057</v>
      </c>
      <c r="AA36" s="23">
        <f t="shared" si="35"/>
        <v>0.37513847468119432</v>
      </c>
      <c r="AB36" s="23">
        <f t="shared" si="35"/>
        <v>0.3294775993377515</v>
      </c>
      <c r="AC36" s="23">
        <f t="shared" si="35"/>
        <v>1.8703016811810533</v>
      </c>
      <c r="AD36" s="23">
        <f t="shared" si="35"/>
        <v>2.2147439938958264</v>
      </c>
      <c r="AE36" s="23">
        <f t="shared" si="35"/>
        <v>1.2419959032541452</v>
      </c>
      <c r="AF36" s="23">
        <f t="shared" si="35"/>
        <v>0.95464805355276772</v>
      </c>
      <c r="AG36" s="23">
        <f t="shared" si="35"/>
        <v>1.2310742393461285</v>
      </c>
      <c r="AH36" s="23">
        <f t="shared" si="35"/>
        <v>0.58727036345083172</v>
      </c>
      <c r="AI36" s="25">
        <f t="shared" si="35"/>
        <v>1.9524517903139968</v>
      </c>
    </row>
    <row r="37" spans="1:47" x14ac:dyDescent="0.35">
      <c r="V37" t="s">
        <v>72</v>
      </c>
      <c r="X37" s="22">
        <f>(1-X34)/(SQRT((2*(X36^2)/L34)))</f>
        <v>17.541009648293034</v>
      </c>
      <c r="Y37" s="23">
        <f t="shared" ref="Y37:AI37" si="36">(1-Y34)/(SQRT((2*(Y36^2)/M34)))</f>
        <v>8.2303720375283707</v>
      </c>
      <c r="Z37" s="23">
        <f t="shared" si="36"/>
        <v>13.183373619019118</v>
      </c>
      <c r="AA37" s="23">
        <f t="shared" si="36"/>
        <v>45.36776905117334</v>
      </c>
      <c r="AB37" s="23">
        <f t="shared" si="36"/>
        <v>44.617715011047736</v>
      </c>
      <c r="AC37" s="23">
        <f t="shared" si="36"/>
        <v>12.671483436282683</v>
      </c>
      <c r="AD37" s="23">
        <f t="shared" si="36"/>
        <v>10.782692498790805</v>
      </c>
      <c r="AE37" s="23">
        <f t="shared" si="36"/>
        <v>18.175551245004936</v>
      </c>
      <c r="AF37" s="23">
        <f t="shared" si="36"/>
        <v>15.521732577376888</v>
      </c>
      <c r="AG37" s="23">
        <f t="shared" si="36"/>
        <v>14.400262890787275</v>
      </c>
      <c r="AH37" s="23">
        <f t="shared" si="36"/>
        <v>20.107938146534611</v>
      </c>
      <c r="AI37" s="25">
        <f t="shared" si="36"/>
        <v>9.4512145068640177</v>
      </c>
    </row>
    <row r="38" spans="1:47" x14ac:dyDescent="0.35">
      <c r="A38" s="32" t="s">
        <v>73</v>
      </c>
      <c r="B38" s="32"/>
      <c r="C38" s="32"/>
      <c r="D38" s="32"/>
      <c r="V38" t="s">
        <v>74</v>
      </c>
      <c r="X38" s="22">
        <f>TINV(0.05,2*L34-2)</f>
        <v>1.9609688391759006</v>
      </c>
      <c r="Y38" s="23">
        <f t="shared" ref="Y38:AI38" si="37">TINV(0.05,2*M34-2)</f>
        <v>1.9618789434932651</v>
      </c>
      <c r="Z38" s="23">
        <f t="shared" si="37"/>
        <v>1.9620507625999666</v>
      </c>
      <c r="AA38" s="23">
        <f t="shared" si="37"/>
        <v>1.9618882634587298</v>
      </c>
      <c r="AB38" s="23">
        <f t="shared" si="37"/>
        <v>1.9625571675191154</v>
      </c>
      <c r="AC38" s="23">
        <f t="shared" si="37"/>
        <v>1.9608515414294128</v>
      </c>
      <c r="AD38" s="23">
        <f t="shared" si="37"/>
        <v>1.9608515414294128</v>
      </c>
      <c r="AE38" s="23">
        <f t="shared" si="37"/>
        <v>1.9609713995210949</v>
      </c>
      <c r="AF38" s="23">
        <f t="shared" si="37"/>
        <v>1.9622564536834173</v>
      </c>
      <c r="AG38" s="23">
        <f t="shared" si="37"/>
        <v>1.9616013769519443</v>
      </c>
      <c r="AH38" s="23">
        <f t="shared" si="37"/>
        <v>1.963822523421437</v>
      </c>
      <c r="AI38" s="25">
        <f t="shared" si="37"/>
        <v>1.9613992799652278</v>
      </c>
    </row>
    <row r="39" spans="1:47" x14ac:dyDescent="0.35">
      <c r="A39" s="32" t="s">
        <v>80</v>
      </c>
      <c r="B39" s="32"/>
      <c r="C39" s="32"/>
      <c r="D39" s="32"/>
      <c r="V39" t="s">
        <v>76</v>
      </c>
      <c r="X39" s="22">
        <f>TDIST(ABS(X37),2*L34-2,1)</f>
        <v>3.7660100161455632E-65</v>
      </c>
      <c r="Y39" s="23">
        <f t="shared" ref="Y39:AI39" si="38">TDIST(ABS(Y37),2*M34-2,1)</f>
        <v>2.339616487786507E-16</v>
      </c>
      <c r="Z39" s="23">
        <f t="shared" si="38"/>
        <v>2.4389704253341314E-37</v>
      </c>
      <c r="AA39" s="23">
        <f t="shared" si="38"/>
        <v>1.609193182290292E-265</v>
      </c>
      <c r="AB39" s="23">
        <f t="shared" si="38"/>
        <v>3.2350555607828562E-232</v>
      </c>
      <c r="AC39" s="23">
        <f t="shared" si="38"/>
        <v>4.4482445157149718E-36</v>
      </c>
      <c r="AD39" s="23">
        <f t="shared" si="38"/>
        <v>7.2485727014145348E-27</v>
      </c>
      <c r="AE39" s="23">
        <f t="shared" si="38"/>
        <v>1.7273868050485904E-69</v>
      </c>
      <c r="AF39" s="23">
        <f t="shared" si="38"/>
        <v>2.6080282457597514E-49</v>
      </c>
      <c r="AG39" s="23">
        <f t="shared" si="38"/>
        <v>2.4130598206936278E-44</v>
      </c>
      <c r="AH39" s="23">
        <f t="shared" si="38"/>
        <v>8.0302147428177416E-70</v>
      </c>
      <c r="AI39" s="25">
        <f t="shared" si="38"/>
        <v>5.5070318965039246E-21</v>
      </c>
    </row>
    <row r="40" spans="1:47" x14ac:dyDescent="0.35">
      <c r="A40" s="33" t="s">
        <v>82</v>
      </c>
      <c r="B40" s="33"/>
      <c r="C40" s="33"/>
      <c r="D40" s="33"/>
      <c r="V40" t="s">
        <v>78</v>
      </c>
      <c r="X40" s="22" t="str">
        <f>IF(L33&gt;4,IF(X39&lt;0.001,"***",IF(X39&lt;0.01,"**",IF(X39&lt;0.05,"*","ns"))),"na")</f>
        <v>***</v>
      </c>
      <c r="Y40" s="23" t="str">
        <f t="shared" ref="Y40:AI40" si="39">IF(M33&gt;4,IF(Y39&lt;0.001,"***",IF(Y39&lt;0.01,"**",IF(Y39&lt;0.05,"*","ns"))),"na")</f>
        <v>***</v>
      </c>
      <c r="Z40" s="23" t="str">
        <f t="shared" si="39"/>
        <v>***</v>
      </c>
      <c r="AA40" s="23" t="str">
        <f t="shared" si="39"/>
        <v>***</v>
      </c>
      <c r="AB40" s="23" t="str">
        <f t="shared" si="39"/>
        <v>***</v>
      </c>
      <c r="AC40" s="23" t="str">
        <f t="shared" si="39"/>
        <v>***</v>
      </c>
      <c r="AD40" s="23" t="str">
        <f t="shared" si="39"/>
        <v>***</v>
      </c>
      <c r="AE40" s="23" t="str">
        <f t="shared" si="39"/>
        <v>***</v>
      </c>
      <c r="AF40" s="23" t="str">
        <f t="shared" si="39"/>
        <v>***</v>
      </c>
      <c r="AG40" s="23" t="str">
        <f t="shared" si="39"/>
        <v>***</v>
      </c>
      <c r="AH40" s="23" t="str">
        <f t="shared" si="39"/>
        <v>***</v>
      </c>
      <c r="AI40" s="25" t="str">
        <f t="shared" si="39"/>
        <v>***</v>
      </c>
    </row>
    <row r="41" spans="1:47" x14ac:dyDescent="0.35">
      <c r="A41" s="33" t="s">
        <v>108</v>
      </c>
      <c r="B41" s="33"/>
      <c r="C41" s="33"/>
      <c r="D41" s="33"/>
    </row>
    <row r="42" spans="1:47" x14ac:dyDescent="0.35">
      <c r="A42" s="42" t="s">
        <v>109</v>
      </c>
      <c r="B42" s="42"/>
      <c r="C42" s="42"/>
      <c r="D42" s="42"/>
    </row>
    <row r="43" spans="1:47" x14ac:dyDescent="0.35">
      <c r="A43" s="33"/>
      <c r="B43" s="33"/>
      <c r="C43" s="33"/>
      <c r="D43" s="33"/>
    </row>
    <row r="45" spans="1:47" x14ac:dyDescent="0.35">
      <c r="A45" t="s">
        <v>526</v>
      </c>
    </row>
    <row r="46" spans="1:47" x14ac:dyDescent="0.35">
      <c r="A46" t="s">
        <v>85</v>
      </c>
    </row>
    <row r="47" spans="1:47" x14ac:dyDescent="0.35">
      <c r="A47" t="s">
        <v>86</v>
      </c>
    </row>
    <row r="48" spans="1:47" x14ac:dyDescent="0.35">
      <c r="A48" t="s">
        <v>87</v>
      </c>
    </row>
    <row r="50" spans="1:4" x14ac:dyDescent="0.35">
      <c r="A50" s="33"/>
      <c r="B50" s="33"/>
      <c r="C50" s="33"/>
      <c r="D50" s="33"/>
    </row>
  </sheetData>
  <mergeCells count="14">
    <mergeCell ref="L1:W1"/>
    <mergeCell ref="E5:E30"/>
    <mergeCell ref="H4:K4"/>
    <mergeCell ref="U2:W2"/>
    <mergeCell ref="N2:R2"/>
    <mergeCell ref="L2:L4"/>
    <mergeCell ref="AG2:AI2"/>
    <mergeCell ref="X2:X4"/>
    <mergeCell ref="AJ2:AJ4"/>
    <mergeCell ref="Z2:AD2"/>
    <mergeCell ref="X1:AI1"/>
    <mergeCell ref="AJ1:AU1"/>
    <mergeCell ref="AL2:AP2"/>
    <mergeCell ref="AS2:AU2"/>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0"/>
  <sheetViews>
    <sheetView workbookViewId="0">
      <pane xSplit="4" ySplit="4" topLeftCell="M5" activePane="bottomRight" state="frozen"/>
      <selection pane="topRight" activeCell="D1" sqref="D1"/>
      <selection pane="bottomLeft" activeCell="A6" sqref="A6"/>
      <selection pane="bottomRight" activeCell="L28" sqref="L28:W30"/>
    </sheetView>
  </sheetViews>
  <sheetFormatPr defaultRowHeight="14.5" x14ac:dyDescent="0.35"/>
  <cols>
    <col min="1" max="1" width="21.453125" customWidth="1"/>
    <col min="2" max="3" width="12.1796875" customWidth="1"/>
    <col min="4" max="4" width="15.26953125" customWidth="1"/>
    <col min="5" max="5" width="18.453125" customWidth="1"/>
    <col min="6" max="7" width="14.1796875" customWidth="1"/>
    <col min="8" max="8" width="10.26953125" customWidth="1"/>
    <col min="9" max="9" width="9.26953125" customWidth="1"/>
    <col min="10" max="10" width="10.7265625" customWidth="1"/>
    <col min="11" max="11" width="9.26953125" customWidth="1"/>
    <col min="12" max="12" width="11.54296875" style="27" customWidth="1"/>
    <col min="13" max="23" width="11.54296875" customWidth="1"/>
    <col min="24" max="35" width="12" customWidth="1"/>
    <col min="36" max="47" width="10.90625" customWidth="1"/>
  </cols>
  <sheetData>
    <row r="1" spans="1:47" ht="15" customHeight="1" x14ac:dyDescent="0.45">
      <c r="A1" s="1" t="s">
        <v>329</v>
      </c>
      <c r="B1" s="56"/>
      <c r="C1" s="1"/>
      <c r="D1" s="1"/>
      <c r="F1" s="4"/>
      <c r="G1" s="4"/>
      <c r="L1" s="162" t="s">
        <v>0</v>
      </c>
      <c r="M1" s="156"/>
      <c r="N1" s="156"/>
      <c r="O1" s="156"/>
      <c r="P1" s="156"/>
      <c r="Q1" s="156"/>
      <c r="R1" s="156"/>
      <c r="S1" s="156"/>
      <c r="T1" s="156"/>
      <c r="U1" s="156"/>
      <c r="V1" s="156"/>
      <c r="W1" s="163"/>
      <c r="X1" s="166" t="s">
        <v>522</v>
      </c>
      <c r="Y1" s="164"/>
      <c r="Z1" s="164"/>
      <c r="AA1" s="164"/>
      <c r="AB1" s="164"/>
      <c r="AC1" s="164"/>
      <c r="AD1" s="164"/>
      <c r="AE1" s="164"/>
      <c r="AF1" s="164"/>
      <c r="AG1" s="164"/>
      <c r="AH1" s="164"/>
      <c r="AI1" s="165"/>
      <c r="AJ1" s="166" t="s">
        <v>2</v>
      </c>
      <c r="AK1" s="164"/>
      <c r="AL1" s="164"/>
      <c r="AM1" s="164"/>
      <c r="AN1" s="164"/>
      <c r="AO1" s="164"/>
      <c r="AP1" s="164"/>
      <c r="AQ1" s="164"/>
      <c r="AR1" s="164"/>
      <c r="AS1" s="164"/>
      <c r="AT1" s="164"/>
      <c r="AU1" s="165"/>
    </row>
    <row r="2" spans="1:47" ht="49.5" customHeight="1" x14ac:dyDescent="0.55000000000000004">
      <c r="A2" s="134" t="s">
        <v>529</v>
      </c>
      <c r="B2" s="131"/>
      <c r="C2" s="108"/>
      <c r="D2" s="6"/>
      <c r="E2" s="8"/>
      <c r="F2" s="117" t="s">
        <v>4</v>
      </c>
      <c r="G2" s="117"/>
      <c r="H2" s="10"/>
      <c r="I2" s="10"/>
      <c r="J2" s="10"/>
      <c r="K2" s="10"/>
      <c r="L2" s="152" t="s">
        <v>5</v>
      </c>
      <c r="M2" s="12" t="s">
        <v>6</v>
      </c>
      <c r="N2" s="167" t="s">
        <v>7</v>
      </c>
      <c r="O2" s="167"/>
      <c r="P2" s="167"/>
      <c r="Q2" s="167"/>
      <c r="R2" s="167"/>
      <c r="S2" s="12" t="s">
        <v>8</v>
      </c>
      <c r="T2" s="12" t="s">
        <v>6</v>
      </c>
      <c r="U2" s="167" t="s">
        <v>9</v>
      </c>
      <c r="V2" s="167"/>
      <c r="W2" s="168"/>
      <c r="X2" s="154" t="s">
        <v>5</v>
      </c>
      <c r="Y2" s="14" t="s">
        <v>6</v>
      </c>
      <c r="Z2" s="160" t="s">
        <v>7</v>
      </c>
      <c r="AA2" s="160"/>
      <c r="AB2" s="160"/>
      <c r="AC2" s="160"/>
      <c r="AD2" s="160"/>
      <c r="AE2" s="14" t="s">
        <v>8</v>
      </c>
      <c r="AF2" s="14" t="s">
        <v>6</v>
      </c>
      <c r="AG2" s="160" t="s">
        <v>9</v>
      </c>
      <c r="AH2" s="160"/>
      <c r="AI2" s="161"/>
      <c r="AJ2" s="154" t="s">
        <v>5</v>
      </c>
      <c r="AK2" s="14" t="s">
        <v>6</v>
      </c>
      <c r="AL2" s="160" t="s">
        <v>7</v>
      </c>
      <c r="AM2" s="160"/>
      <c r="AN2" s="160"/>
      <c r="AO2" s="160"/>
      <c r="AP2" s="160"/>
      <c r="AQ2" s="14" t="s">
        <v>8</v>
      </c>
      <c r="AR2" s="14" t="s">
        <v>6</v>
      </c>
      <c r="AS2" s="160" t="s">
        <v>9</v>
      </c>
      <c r="AT2" s="160"/>
      <c r="AU2" s="161"/>
    </row>
    <row r="3" spans="1:47" ht="45" customHeight="1" x14ac:dyDescent="0.35">
      <c r="B3" s="109" t="s">
        <v>253</v>
      </c>
      <c r="C3" s="12" t="s">
        <v>383</v>
      </c>
      <c r="D3" s="12" t="s">
        <v>519</v>
      </c>
      <c r="E3" s="7" t="s">
        <v>10</v>
      </c>
      <c r="F3" s="125" t="s">
        <v>111</v>
      </c>
      <c r="G3" s="109" t="s">
        <v>521</v>
      </c>
      <c r="H3" s="112" t="s">
        <v>112</v>
      </c>
      <c r="I3" s="110" t="s">
        <v>12</v>
      </c>
      <c r="J3" s="112" t="s">
        <v>113</v>
      </c>
      <c r="K3" s="110" t="s">
        <v>12</v>
      </c>
      <c r="L3" s="152"/>
      <c r="M3" s="12" t="s">
        <v>14</v>
      </c>
      <c r="N3" s="12" t="s">
        <v>15</v>
      </c>
      <c r="O3" s="12" t="s">
        <v>90</v>
      </c>
      <c r="P3" s="12" t="s">
        <v>17</v>
      </c>
      <c r="Q3" s="12" t="s">
        <v>19</v>
      </c>
      <c r="R3" s="12" t="s">
        <v>20</v>
      </c>
      <c r="S3" s="12" t="s">
        <v>21</v>
      </c>
      <c r="T3" s="12" t="s">
        <v>22</v>
      </c>
      <c r="U3" s="12" t="s">
        <v>23</v>
      </c>
      <c r="V3" s="12" t="s">
        <v>24</v>
      </c>
      <c r="W3" s="13" t="s">
        <v>25</v>
      </c>
      <c r="X3" s="154"/>
      <c r="Y3" s="14" t="s">
        <v>14</v>
      </c>
      <c r="Z3" s="14" t="s">
        <v>15</v>
      </c>
      <c r="AA3" s="12" t="s">
        <v>90</v>
      </c>
      <c r="AB3" s="14" t="s">
        <v>17</v>
      </c>
      <c r="AC3" s="14" t="s">
        <v>19</v>
      </c>
      <c r="AD3" s="14" t="s">
        <v>20</v>
      </c>
      <c r="AE3" s="14" t="s">
        <v>21</v>
      </c>
      <c r="AF3" s="14" t="s">
        <v>22</v>
      </c>
      <c r="AG3" s="14" t="s">
        <v>23</v>
      </c>
      <c r="AH3" s="14" t="s">
        <v>24</v>
      </c>
      <c r="AI3" s="15" t="s">
        <v>25</v>
      </c>
      <c r="AJ3" s="154"/>
      <c r="AK3" s="14" t="s">
        <v>14</v>
      </c>
      <c r="AL3" s="14" t="s">
        <v>15</v>
      </c>
      <c r="AM3" s="12" t="s">
        <v>90</v>
      </c>
      <c r="AN3" s="14" t="s">
        <v>17</v>
      </c>
      <c r="AO3" s="14" t="s">
        <v>19</v>
      </c>
      <c r="AP3" s="14" t="s">
        <v>20</v>
      </c>
      <c r="AQ3" s="14" t="s">
        <v>21</v>
      </c>
      <c r="AR3" s="14" t="s">
        <v>22</v>
      </c>
      <c r="AS3" s="14" t="s">
        <v>23</v>
      </c>
      <c r="AT3" s="14" t="s">
        <v>24</v>
      </c>
      <c r="AU3" s="15" t="s">
        <v>25</v>
      </c>
    </row>
    <row r="4" spans="1:47" ht="29.25" customHeight="1" x14ac:dyDescent="0.35">
      <c r="A4" s="6" t="s">
        <v>3</v>
      </c>
      <c r="B4" s="116"/>
      <c r="C4" s="6"/>
      <c r="E4" t="s">
        <v>26</v>
      </c>
      <c r="F4" s="4"/>
      <c r="G4" s="109" t="s">
        <v>1</v>
      </c>
      <c r="H4" s="156" t="s">
        <v>114</v>
      </c>
      <c r="I4" s="156"/>
      <c r="J4" s="156"/>
      <c r="K4" s="163"/>
      <c r="L4" s="153"/>
      <c r="M4" s="12" t="s">
        <v>28</v>
      </c>
      <c r="N4" s="12" t="s">
        <v>29</v>
      </c>
      <c r="O4" s="12" t="s">
        <v>92</v>
      </c>
      <c r="P4" s="12" t="s">
        <v>31</v>
      </c>
      <c r="Q4" s="12" t="s">
        <v>33</v>
      </c>
      <c r="R4" s="12" t="s">
        <v>34</v>
      </c>
      <c r="S4" s="12" t="s">
        <v>35</v>
      </c>
      <c r="T4" s="12" t="s">
        <v>36</v>
      </c>
      <c r="U4" s="12" t="s">
        <v>37</v>
      </c>
      <c r="V4" s="12" t="s">
        <v>38</v>
      </c>
      <c r="W4" s="13" t="s">
        <v>39</v>
      </c>
      <c r="X4" s="154"/>
      <c r="Y4" s="14" t="s">
        <v>28</v>
      </c>
      <c r="Z4" s="14" t="s">
        <v>29</v>
      </c>
      <c r="AA4" s="12" t="s">
        <v>92</v>
      </c>
      <c r="AB4" s="14" t="s">
        <v>31</v>
      </c>
      <c r="AC4" s="14" t="s">
        <v>33</v>
      </c>
      <c r="AD4" s="14" t="s">
        <v>34</v>
      </c>
      <c r="AE4" s="14" t="s">
        <v>35</v>
      </c>
      <c r="AF4" s="14" t="s">
        <v>36</v>
      </c>
      <c r="AG4" s="14" t="s">
        <v>37</v>
      </c>
      <c r="AH4" s="14" t="s">
        <v>38</v>
      </c>
      <c r="AI4" s="15" t="s">
        <v>39</v>
      </c>
      <c r="AJ4" s="154"/>
      <c r="AK4" s="14" t="s">
        <v>28</v>
      </c>
      <c r="AL4" s="14" t="s">
        <v>29</v>
      </c>
      <c r="AM4" s="12" t="s">
        <v>92</v>
      </c>
      <c r="AN4" s="14" t="s">
        <v>31</v>
      </c>
      <c r="AO4" s="14" t="s">
        <v>33</v>
      </c>
      <c r="AP4" s="14" t="s">
        <v>34</v>
      </c>
      <c r="AQ4" s="14" t="s">
        <v>35</v>
      </c>
      <c r="AR4" s="14" t="s">
        <v>36</v>
      </c>
      <c r="AS4" s="14" t="s">
        <v>37</v>
      </c>
      <c r="AT4" s="14" t="s">
        <v>38</v>
      </c>
      <c r="AU4" s="15" t="s">
        <v>39</v>
      </c>
    </row>
    <row r="5" spans="1:47" ht="15" customHeight="1" x14ac:dyDescent="0.35">
      <c r="A5" s="34" t="s">
        <v>93</v>
      </c>
      <c r="B5" s="132" t="s">
        <v>530</v>
      </c>
      <c r="C5" s="19" t="s">
        <v>518</v>
      </c>
      <c r="D5" s="16">
        <v>57</v>
      </c>
      <c r="E5" s="158" t="s">
        <v>115</v>
      </c>
      <c r="F5" s="16">
        <v>82.965999999999994</v>
      </c>
      <c r="G5" s="118">
        <v>57</v>
      </c>
      <c r="H5" s="119">
        <v>0.67476383263157891</v>
      </c>
      <c r="I5" s="119">
        <v>3.7698884261122019</v>
      </c>
      <c r="J5" s="36">
        <f>IF(H5&lt;0.01*F5,0.01,IF(H5&gt;100*F5,100,H5/F5))</f>
        <v>0.01</v>
      </c>
      <c r="K5" s="37">
        <f>IF(I5&gt;0,I5/F5,0.01)</f>
        <v>4.5438956031533424E-2</v>
      </c>
      <c r="L5" s="35">
        <v>1</v>
      </c>
      <c r="M5" s="19">
        <v>0</v>
      </c>
      <c r="N5" s="19">
        <v>0</v>
      </c>
      <c r="O5" s="19">
        <v>0</v>
      </c>
      <c r="P5" s="19">
        <v>1</v>
      </c>
      <c r="Q5" s="19">
        <v>0.25</v>
      </c>
      <c r="R5" s="19">
        <v>0.25</v>
      </c>
      <c r="S5" s="19">
        <v>1</v>
      </c>
      <c r="T5" s="19">
        <v>0</v>
      </c>
      <c r="U5" s="19">
        <v>1</v>
      </c>
      <c r="V5" s="19">
        <v>0</v>
      </c>
      <c r="W5" s="19">
        <v>0.25</v>
      </c>
      <c r="X5" s="17">
        <f t="shared" ref="X5:AI26" si="0">IF(L5&gt;0,(L5/L$32)*LN($J5),"na")</f>
        <v>-4.6051701859880909</v>
      </c>
      <c r="Y5" s="18" t="str">
        <f t="shared" si="0"/>
        <v>na</v>
      </c>
      <c r="Z5" s="18" t="str">
        <f t="shared" si="0"/>
        <v>na</v>
      </c>
      <c r="AA5" s="18" t="str">
        <f t="shared" si="0"/>
        <v>na</v>
      </c>
      <c r="AB5" s="18">
        <f t="shared" si="0"/>
        <v>-6.1402269146507873</v>
      </c>
      <c r="AC5" s="18">
        <f t="shared" si="0"/>
        <v>-4.9889343681537648</v>
      </c>
      <c r="AD5" s="18">
        <f t="shared" si="0"/>
        <v>-4.9071485588397694</v>
      </c>
      <c r="AE5" s="18">
        <f t="shared" si="0"/>
        <v>-4.6051701859880909</v>
      </c>
      <c r="AF5" s="18" t="str">
        <f t="shared" si="0"/>
        <v>na</v>
      </c>
      <c r="AG5" s="18">
        <f t="shared" si="0"/>
        <v>-4.8658401965157188</v>
      </c>
      <c r="AH5" s="18" t="str">
        <f t="shared" si="0"/>
        <v>na</v>
      </c>
      <c r="AI5" s="18">
        <f t="shared" si="0"/>
        <v>-2.2671607069479833</v>
      </c>
      <c r="AJ5" s="17">
        <f>IF(L5&gt;0,(((L5/L$32)^2)*($K5^2))/($J5^2),"na")</f>
        <v>20.646987252356279</v>
      </c>
      <c r="AK5" s="18" t="str">
        <f t="shared" ref="AK5:AU20" si="1">IF(M5&gt;0,(((M5/M$32)^2)*($K5^2))/($J5^2),"na")</f>
        <v>na</v>
      </c>
      <c r="AL5" s="18" t="str">
        <f t="shared" si="1"/>
        <v>na</v>
      </c>
      <c r="AM5" s="18" t="str">
        <f t="shared" si="1"/>
        <v>na</v>
      </c>
      <c r="AN5" s="18">
        <f t="shared" si="1"/>
        <v>36.705755115300043</v>
      </c>
      <c r="AO5" s="18">
        <f t="shared" si="1"/>
        <v>24.231533650334793</v>
      </c>
      <c r="AP5" s="18">
        <f t="shared" si="1"/>
        <v>23.443569239775673</v>
      </c>
      <c r="AQ5" s="18">
        <f t="shared" si="1"/>
        <v>20.646987252356279</v>
      </c>
      <c r="AR5" s="18" t="str">
        <f t="shared" si="1"/>
        <v>na</v>
      </c>
      <c r="AS5" s="18">
        <f t="shared" si="1"/>
        <v>23.050534718187709</v>
      </c>
      <c r="AT5" s="18" t="str">
        <f t="shared" si="1"/>
        <v>na</v>
      </c>
      <c r="AU5" s="20">
        <f t="shared" si="1"/>
        <v>5.0041455494468234</v>
      </c>
    </row>
    <row r="6" spans="1:47" x14ac:dyDescent="0.35">
      <c r="A6" s="38" t="s">
        <v>40</v>
      </c>
      <c r="B6" s="132" t="s">
        <v>530</v>
      </c>
      <c r="C6" t="s">
        <v>518</v>
      </c>
      <c r="D6" s="4">
        <v>57</v>
      </c>
      <c r="E6" s="159"/>
      <c r="F6" s="4">
        <v>49.469000000000001</v>
      </c>
      <c r="G6" s="120">
        <v>57</v>
      </c>
      <c r="H6" s="121">
        <v>2.4627289128070178</v>
      </c>
      <c r="I6" s="121">
        <v>11.905037210774982</v>
      </c>
      <c r="J6" s="40">
        <f t="shared" ref="J6:J30" si="2">IF(H6&lt;0.01*F6,0.01,IF(H6&gt;100*F6,100,H6/F6))</f>
        <v>4.9783276654208043E-2</v>
      </c>
      <c r="K6" s="41">
        <f t="shared" ref="K6:K30" si="3">IF(I6&gt;0,I6/F6,0.01)</f>
        <v>0.24065651641987873</v>
      </c>
      <c r="L6" s="27">
        <v>1</v>
      </c>
      <c r="M6">
        <v>0.25</v>
      </c>
      <c r="N6">
        <v>0.25</v>
      </c>
      <c r="O6">
        <v>0.25</v>
      </c>
      <c r="P6">
        <v>0</v>
      </c>
      <c r="Q6">
        <v>0.375</v>
      </c>
      <c r="R6">
        <v>0.3</v>
      </c>
      <c r="S6">
        <v>1</v>
      </c>
      <c r="T6">
        <v>0</v>
      </c>
      <c r="U6">
        <v>0</v>
      </c>
      <c r="V6">
        <v>0</v>
      </c>
      <c r="W6">
        <v>1</v>
      </c>
      <c r="X6" s="22">
        <f t="shared" si="0"/>
        <v>-3.0000761615048517</v>
      </c>
      <c r="Y6" s="23">
        <f t="shared" si="0"/>
        <v>-1.0000253871682838</v>
      </c>
      <c r="Z6" s="23">
        <f t="shared" si="0"/>
        <v>-1.2692629914058988</v>
      </c>
      <c r="AA6" s="23">
        <f t="shared" si="0"/>
        <v>-1.3333671828910452</v>
      </c>
      <c r="AB6" s="23" t="str">
        <f t="shared" si="0"/>
        <v>na</v>
      </c>
      <c r="AC6" s="23">
        <f t="shared" si="0"/>
        <v>-4.8751237624453836</v>
      </c>
      <c r="AD6" s="23">
        <f t="shared" si="0"/>
        <v>-3.8361629606127607</v>
      </c>
      <c r="AE6" s="23">
        <f t="shared" si="0"/>
        <v>-3.0000761615048517</v>
      </c>
      <c r="AF6" s="23" t="str">
        <f t="shared" si="0"/>
        <v>na</v>
      </c>
      <c r="AG6" s="23" t="str">
        <f t="shared" si="0"/>
        <v>na</v>
      </c>
      <c r="AH6" s="23" t="str">
        <f t="shared" si="0"/>
        <v>na</v>
      </c>
      <c r="AI6" s="23">
        <f t="shared" si="0"/>
        <v>-5.9078422872710927</v>
      </c>
      <c r="AJ6" s="22">
        <f t="shared" ref="AJ6:AU30" si="4">IF(L6&gt;0,(((L6/L$32)^2)*($K6^2))/($J6^2),"na")</f>
        <v>23.368363317955353</v>
      </c>
      <c r="AK6" s="23">
        <f t="shared" si="1"/>
        <v>2.5964848131061502</v>
      </c>
      <c r="AL6" s="23">
        <f t="shared" si="1"/>
        <v>4.1827987595748484</v>
      </c>
      <c r="AM6" s="23">
        <f t="shared" si="1"/>
        <v>4.6159730010776006</v>
      </c>
      <c r="AN6" s="23" t="str">
        <f t="shared" si="1"/>
        <v>na</v>
      </c>
      <c r="AO6" s="23">
        <f t="shared" si="1"/>
        <v>61.707084386475856</v>
      </c>
      <c r="AP6" s="23">
        <f t="shared" si="1"/>
        <v>38.208310246288718</v>
      </c>
      <c r="AQ6" s="23">
        <f t="shared" si="1"/>
        <v>23.368363317955353</v>
      </c>
      <c r="AR6" s="23" t="str">
        <f t="shared" si="1"/>
        <v>na</v>
      </c>
      <c r="AS6" s="23" t="str">
        <f t="shared" si="1"/>
        <v>na</v>
      </c>
      <c r="AT6" s="23" t="str">
        <f t="shared" si="1"/>
        <v>na</v>
      </c>
      <c r="AU6" s="25">
        <f t="shared" si="1"/>
        <v>90.619470911569366</v>
      </c>
    </row>
    <row r="7" spans="1:47" x14ac:dyDescent="0.35">
      <c r="A7" s="38" t="s">
        <v>96</v>
      </c>
      <c r="B7" s="132" t="s">
        <v>530</v>
      </c>
      <c r="C7" t="s">
        <v>518</v>
      </c>
      <c r="D7" s="4">
        <v>57</v>
      </c>
      <c r="E7" s="159"/>
      <c r="F7" s="4">
        <v>82.307000000000002</v>
      </c>
      <c r="G7" s="120">
        <v>57</v>
      </c>
      <c r="H7" s="121">
        <v>9.2685092687719308</v>
      </c>
      <c r="I7" s="121">
        <v>43.265259388459185</v>
      </c>
      <c r="J7" s="40">
        <f t="shared" si="2"/>
        <v>0.11260900371501732</v>
      </c>
      <c r="K7" s="41">
        <f t="shared" si="3"/>
        <v>0.52565710557375656</v>
      </c>
      <c r="L7" s="27">
        <v>1</v>
      </c>
      <c r="M7">
        <v>0</v>
      </c>
      <c r="N7">
        <v>0</v>
      </c>
      <c r="O7">
        <v>1</v>
      </c>
      <c r="P7">
        <v>1</v>
      </c>
      <c r="Q7">
        <v>0.125</v>
      </c>
      <c r="R7">
        <v>0.05</v>
      </c>
      <c r="S7">
        <v>1</v>
      </c>
      <c r="T7">
        <v>0</v>
      </c>
      <c r="U7">
        <v>0</v>
      </c>
      <c r="V7">
        <v>0</v>
      </c>
      <c r="W7">
        <v>0</v>
      </c>
      <c r="X7" s="22">
        <f t="shared" si="0"/>
        <v>-2.1838336045282412</v>
      </c>
      <c r="Y7" s="23" t="str">
        <f t="shared" si="0"/>
        <v>na</v>
      </c>
      <c r="Z7" s="23" t="str">
        <f t="shared" si="0"/>
        <v>na</v>
      </c>
      <c r="AA7" s="23">
        <f t="shared" si="0"/>
        <v>-3.8823708524946507</v>
      </c>
      <c r="AB7" s="23">
        <f t="shared" si="0"/>
        <v>-2.9117781393709881</v>
      </c>
      <c r="AC7" s="23">
        <f t="shared" si="0"/>
        <v>-1.1829098691194639</v>
      </c>
      <c r="AD7" s="23">
        <f t="shared" si="0"/>
        <v>-0.46540716162077272</v>
      </c>
      <c r="AE7" s="23">
        <f t="shared" si="0"/>
        <v>-2.1838336045282412</v>
      </c>
      <c r="AF7" s="23" t="str">
        <f t="shared" si="0"/>
        <v>na</v>
      </c>
      <c r="AG7" s="23" t="str">
        <f t="shared" si="0"/>
        <v>na</v>
      </c>
      <c r="AH7" s="23" t="str">
        <f t="shared" si="0"/>
        <v>na</v>
      </c>
      <c r="AI7" s="23" t="str">
        <f t="shared" si="0"/>
        <v>na</v>
      </c>
      <c r="AJ7" s="22">
        <f t="shared" si="4"/>
        <v>21.790081088948394</v>
      </c>
      <c r="AK7" s="23" t="str">
        <f t="shared" si="1"/>
        <v>na</v>
      </c>
      <c r="AL7" s="23" t="str">
        <f t="shared" si="1"/>
        <v>na</v>
      </c>
      <c r="AM7" s="23">
        <f t="shared" si="1"/>
        <v>68.867416774947998</v>
      </c>
      <c r="AN7" s="23">
        <f t="shared" si="1"/>
        <v>38.737921935908254</v>
      </c>
      <c r="AO7" s="23">
        <f t="shared" si="1"/>
        <v>6.3932703195004823</v>
      </c>
      <c r="AP7" s="23">
        <f t="shared" si="1"/>
        <v>0.98965968933949988</v>
      </c>
      <c r="AQ7" s="23">
        <f t="shared" si="1"/>
        <v>21.790081088948394</v>
      </c>
      <c r="AR7" s="23" t="str">
        <f t="shared" si="1"/>
        <v>na</v>
      </c>
      <c r="AS7" s="23" t="str">
        <f t="shared" si="1"/>
        <v>na</v>
      </c>
      <c r="AT7" s="23" t="str">
        <f t="shared" si="1"/>
        <v>na</v>
      </c>
      <c r="AU7" s="25" t="str">
        <f t="shared" si="1"/>
        <v>na</v>
      </c>
    </row>
    <row r="8" spans="1:47" x14ac:dyDescent="0.35">
      <c r="A8" s="38" t="s">
        <v>42</v>
      </c>
      <c r="B8" s="132" t="s">
        <v>530</v>
      </c>
      <c r="C8" t="s">
        <v>518</v>
      </c>
      <c r="D8" s="4">
        <v>57</v>
      </c>
      <c r="E8" s="159"/>
      <c r="F8" s="4">
        <v>2018.9559999999999</v>
      </c>
      <c r="G8" s="120">
        <v>57</v>
      </c>
      <c r="H8" s="121">
        <v>188.85507905438598</v>
      </c>
      <c r="I8" s="121">
        <v>869.92009525869901</v>
      </c>
      <c r="J8" s="40">
        <f t="shared" si="2"/>
        <v>9.3540958324196261E-2</v>
      </c>
      <c r="K8" s="41">
        <f t="shared" si="3"/>
        <v>0.43087620297752849</v>
      </c>
      <c r="L8" s="27">
        <v>1</v>
      </c>
      <c r="M8">
        <v>1</v>
      </c>
      <c r="N8">
        <v>0</v>
      </c>
      <c r="O8">
        <v>0</v>
      </c>
      <c r="P8">
        <v>1</v>
      </c>
      <c r="Q8">
        <v>0.125</v>
      </c>
      <c r="R8">
        <v>0.05</v>
      </c>
      <c r="S8">
        <v>1</v>
      </c>
      <c r="T8">
        <v>0</v>
      </c>
      <c r="U8">
        <v>1</v>
      </c>
      <c r="V8">
        <v>0</v>
      </c>
      <c r="W8">
        <v>0</v>
      </c>
      <c r="X8" s="22">
        <f t="shared" si="0"/>
        <v>-2.3693558816631519</v>
      </c>
      <c r="Y8" s="23">
        <f t="shared" si="0"/>
        <v>-3.1591411755508689</v>
      </c>
      <c r="Z8" s="23" t="str">
        <f t="shared" si="0"/>
        <v>na</v>
      </c>
      <c r="AA8" s="23" t="str">
        <f t="shared" si="0"/>
        <v>na</v>
      </c>
      <c r="AB8" s="23">
        <f t="shared" si="0"/>
        <v>-3.1591411755508689</v>
      </c>
      <c r="AC8" s="23">
        <f t="shared" si="0"/>
        <v>-1.2834011025675405</v>
      </c>
      <c r="AD8" s="23">
        <f t="shared" si="0"/>
        <v>-0.5049446960921472</v>
      </c>
      <c r="AE8" s="23">
        <f t="shared" si="0"/>
        <v>-2.3693558816631519</v>
      </c>
      <c r="AF8" s="23" t="str">
        <f t="shared" si="0"/>
        <v>na</v>
      </c>
      <c r="AG8" s="23">
        <f t="shared" si="0"/>
        <v>-2.5034703655308777</v>
      </c>
      <c r="AH8" s="23" t="str">
        <f t="shared" si="0"/>
        <v>na</v>
      </c>
      <c r="AI8" s="23" t="str">
        <f t="shared" si="0"/>
        <v>na</v>
      </c>
      <c r="AJ8" s="22">
        <f t="shared" si="4"/>
        <v>21.21785064432861</v>
      </c>
      <c r="AK8" s="23">
        <f t="shared" si="1"/>
        <v>37.72062336769531</v>
      </c>
      <c r="AL8" s="23" t="str">
        <f t="shared" si="1"/>
        <v>na</v>
      </c>
      <c r="AM8" s="23" t="str">
        <f t="shared" si="1"/>
        <v>na</v>
      </c>
      <c r="AN8" s="23">
        <f t="shared" si="1"/>
        <v>37.72062336769531</v>
      </c>
      <c r="AO8" s="23">
        <f t="shared" si="1"/>
        <v>6.2253763175200252</v>
      </c>
      <c r="AP8" s="23">
        <f t="shared" si="1"/>
        <v>0.96367018513612912</v>
      </c>
      <c r="AQ8" s="23">
        <f t="shared" si="1"/>
        <v>21.21785064432861</v>
      </c>
      <c r="AR8" s="23" t="str">
        <f t="shared" si="1"/>
        <v>na</v>
      </c>
      <c r="AS8" s="23">
        <f t="shared" si="1"/>
        <v>23.687853193525996</v>
      </c>
      <c r="AT8" s="23" t="str">
        <f t="shared" si="1"/>
        <v>na</v>
      </c>
      <c r="AU8" s="25" t="str">
        <f t="shared" si="1"/>
        <v>na</v>
      </c>
    </row>
    <row r="9" spans="1:47" x14ac:dyDescent="0.35">
      <c r="A9" s="33" t="s">
        <v>45</v>
      </c>
      <c r="B9" s="132" t="s">
        <v>531</v>
      </c>
      <c r="C9" t="s">
        <v>518</v>
      </c>
      <c r="D9" s="4">
        <v>68</v>
      </c>
      <c r="E9" s="159"/>
      <c r="F9">
        <v>93.225999999999999</v>
      </c>
      <c r="G9" s="123">
        <v>68</v>
      </c>
      <c r="H9" s="124">
        <v>3.9705882352941178</v>
      </c>
      <c r="I9" s="124">
        <v>12.475612733715749</v>
      </c>
      <c r="J9" s="40">
        <f t="shared" si="2"/>
        <v>4.2590996452643227E-2</v>
      </c>
      <c r="K9" s="41">
        <f t="shared" si="3"/>
        <v>0.13382117363949703</v>
      </c>
      <c r="L9" s="27">
        <v>1</v>
      </c>
      <c r="M9">
        <v>1</v>
      </c>
      <c r="N9">
        <v>0.25</v>
      </c>
      <c r="O9">
        <v>0</v>
      </c>
      <c r="P9">
        <v>0</v>
      </c>
      <c r="Q9">
        <v>0.375</v>
      </c>
      <c r="R9">
        <v>0.45</v>
      </c>
      <c r="S9">
        <v>0</v>
      </c>
      <c r="T9">
        <v>1</v>
      </c>
      <c r="U9">
        <v>1</v>
      </c>
      <c r="V9">
        <v>1</v>
      </c>
      <c r="W9">
        <v>0.25</v>
      </c>
      <c r="X9" s="22">
        <f t="shared" si="0"/>
        <v>-3.1561123989214761</v>
      </c>
      <c r="Y9" s="23">
        <f t="shared" si="0"/>
        <v>-4.2081498652286342</v>
      </c>
      <c r="Z9" s="23">
        <f t="shared" si="0"/>
        <v>-1.3352783226206244</v>
      </c>
      <c r="AA9" s="23" t="str">
        <f t="shared" si="0"/>
        <v>na</v>
      </c>
      <c r="AB9" s="23" t="str">
        <f t="shared" si="0"/>
        <v>na</v>
      </c>
      <c r="AC9" s="23">
        <f t="shared" si="0"/>
        <v>-5.1286826482473984</v>
      </c>
      <c r="AD9" s="23">
        <f t="shared" si="0"/>
        <v>-6.0535270602264379</v>
      </c>
      <c r="AE9" s="23" t="str">
        <f t="shared" si="0"/>
        <v>na</v>
      </c>
      <c r="AF9" s="23">
        <f t="shared" si="0"/>
        <v>-3.1561123989214761</v>
      </c>
      <c r="AG9" s="23">
        <f t="shared" si="0"/>
        <v>-3.3347602705585406</v>
      </c>
      <c r="AH9" s="23">
        <f t="shared" si="0"/>
        <v>-3.6069855987674009</v>
      </c>
      <c r="AI9" s="23">
        <f t="shared" si="0"/>
        <v>-1.5537784117767268</v>
      </c>
      <c r="AJ9" s="22">
        <f t="shared" si="4"/>
        <v>9.8722027721474923</v>
      </c>
      <c r="AK9" s="23">
        <f t="shared" si="1"/>
        <v>17.550582706039986</v>
      </c>
      <c r="AL9" s="23">
        <f t="shared" si="1"/>
        <v>1.7670658808133826</v>
      </c>
      <c r="AM9" s="23" t="str">
        <f t="shared" si="1"/>
        <v>na</v>
      </c>
      <c r="AN9" s="23" t="str">
        <f t="shared" si="1"/>
        <v>na</v>
      </c>
      <c r="AO9" s="23">
        <f t="shared" si="1"/>
        <v>26.068785445201975</v>
      </c>
      <c r="AP9" s="23">
        <f t="shared" si="1"/>
        <v>36.31835091317577</v>
      </c>
      <c r="AQ9" s="23" t="str">
        <f t="shared" si="1"/>
        <v>na</v>
      </c>
      <c r="AR9" s="23">
        <f t="shared" si="1"/>
        <v>9.8722027721474923</v>
      </c>
      <c r="AS9" s="23">
        <f t="shared" si="1"/>
        <v>11.021441044305638</v>
      </c>
      <c r="AT9" s="23">
        <f t="shared" si="1"/>
        <v>12.894305661580399</v>
      </c>
      <c r="AU9" s="25">
        <f t="shared" si="1"/>
        <v>2.3926948257228484</v>
      </c>
    </row>
    <row r="10" spans="1:47" x14ac:dyDescent="0.35">
      <c r="A10" s="38" t="s">
        <v>47</v>
      </c>
      <c r="B10" s="132" t="s">
        <v>530</v>
      </c>
      <c r="C10" t="s">
        <v>518</v>
      </c>
      <c r="D10" s="4">
        <v>57</v>
      </c>
      <c r="E10" s="159"/>
      <c r="F10" s="4">
        <v>999.27499999999998</v>
      </c>
      <c r="G10" s="120">
        <v>57</v>
      </c>
      <c r="H10" s="121">
        <v>15.644206054736841</v>
      </c>
      <c r="I10" s="121">
        <v>79.189660083742126</v>
      </c>
      <c r="J10" s="40">
        <f t="shared" si="2"/>
        <v>1.5655556333078323E-2</v>
      </c>
      <c r="K10" s="41">
        <f t="shared" si="3"/>
        <v>7.924711424156726E-2</v>
      </c>
      <c r="L10" s="27">
        <v>1</v>
      </c>
      <c r="M10">
        <v>0</v>
      </c>
      <c r="N10">
        <v>1</v>
      </c>
      <c r="O10">
        <v>1</v>
      </c>
      <c r="P10">
        <v>0</v>
      </c>
      <c r="Q10">
        <v>0.125</v>
      </c>
      <c r="R10">
        <v>0.05</v>
      </c>
      <c r="S10">
        <v>1</v>
      </c>
      <c r="T10">
        <v>0</v>
      </c>
      <c r="U10">
        <v>1</v>
      </c>
      <c r="V10">
        <v>0</v>
      </c>
      <c r="W10">
        <v>0.125</v>
      </c>
      <c r="X10" s="22">
        <f t="shared" si="0"/>
        <v>-4.1569293877493871</v>
      </c>
      <c r="Y10" s="23" t="str">
        <f t="shared" si="0"/>
        <v>na</v>
      </c>
      <c r="Z10" s="23">
        <f t="shared" si="0"/>
        <v>-7.0348035792681936</v>
      </c>
      <c r="AA10" s="23">
        <f t="shared" si="0"/>
        <v>-7.3900966893322435</v>
      </c>
      <c r="AB10" s="23" t="str">
        <f t="shared" si="0"/>
        <v>na</v>
      </c>
      <c r="AC10" s="23">
        <f t="shared" si="0"/>
        <v>-2.2516700850309177</v>
      </c>
      <c r="AD10" s="23">
        <f t="shared" si="0"/>
        <v>-0.88590298427445957</v>
      </c>
      <c r="AE10" s="23">
        <f t="shared" si="0"/>
        <v>-4.1569293877493871</v>
      </c>
      <c r="AF10" s="23" t="str">
        <f t="shared" si="0"/>
        <v>na</v>
      </c>
      <c r="AG10" s="23">
        <f t="shared" si="0"/>
        <v>-4.3922272776219939</v>
      </c>
      <c r="AH10" s="23" t="str">
        <f t="shared" si="0"/>
        <v>na</v>
      </c>
      <c r="AI10" s="23">
        <f t="shared" si="0"/>
        <v>-1.0232441569844646</v>
      </c>
      <c r="AJ10" s="22">
        <f t="shared" si="4"/>
        <v>25.622995628203086</v>
      </c>
      <c r="AK10" s="23" t="str">
        <f t="shared" si="1"/>
        <v>na</v>
      </c>
      <c r="AL10" s="23">
        <f t="shared" si="1"/>
        <v>73.3818336334337</v>
      </c>
      <c r="AM10" s="23">
        <f t="shared" si="1"/>
        <v>80.981319516296168</v>
      </c>
      <c r="AN10" s="23" t="str">
        <f t="shared" si="1"/>
        <v>na</v>
      </c>
      <c r="AO10" s="23">
        <f t="shared" si="1"/>
        <v>7.5178580923026406</v>
      </c>
      <c r="AP10" s="23">
        <f t="shared" si="1"/>
        <v>1.1637426125144645</v>
      </c>
      <c r="AQ10" s="23">
        <f t="shared" si="1"/>
        <v>25.622995628203086</v>
      </c>
      <c r="AR10" s="23" t="str">
        <f t="shared" si="1"/>
        <v>na</v>
      </c>
      <c r="AS10" s="23">
        <f t="shared" si="1"/>
        <v>28.60580786402452</v>
      </c>
      <c r="AT10" s="23" t="str">
        <f t="shared" si="1"/>
        <v>na</v>
      </c>
      <c r="AU10" s="25">
        <f t="shared" si="1"/>
        <v>1.5525412735668616</v>
      </c>
    </row>
    <row r="11" spans="1:47" x14ac:dyDescent="0.35">
      <c r="A11" s="33" t="s">
        <v>97</v>
      </c>
      <c r="B11" s="132" t="s">
        <v>530</v>
      </c>
      <c r="C11" t="s">
        <v>518</v>
      </c>
      <c r="D11" s="4">
        <v>57</v>
      </c>
      <c r="E11" s="159"/>
      <c r="F11" s="4">
        <v>5066.3119999999999</v>
      </c>
      <c r="G11" s="120">
        <v>57</v>
      </c>
      <c r="H11" s="121">
        <v>263.28270010070179</v>
      </c>
      <c r="I11" s="121">
        <v>1097.141325327548</v>
      </c>
      <c r="J11" s="40">
        <f t="shared" si="2"/>
        <v>5.1967328522345604E-2</v>
      </c>
      <c r="K11" s="41">
        <f t="shared" si="3"/>
        <v>0.21655620998618877</v>
      </c>
      <c r="L11" s="27">
        <v>1</v>
      </c>
      <c r="M11">
        <v>1</v>
      </c>
      <c r="N11">
        <v>0.25</v>
      </c>
      <c r="O11">
        <v>0.25</v>
      </c>
      <c r="P11">
        <v>0</v>
      </c>
      <c r="Q11">
        <v>0.125</v>
      </c>
      <c r="R11">
        <v>0.05</v>
      </c>
      <c r="S11">
        <v>1</v>
      </c>
      <c r="T11">
        <v>1</v>
      </c>
      <c r="U11">
        <v>1</v>
      </c>
      <c r="V11">
        <v>0</v>
      </c>
      <c r="W11">
        <v>0.125</v>
      </c>
      <c r="X11" s="22">
        <f t="shared" si="0"/>
        <v>-2.9571400555095906</v>
      </c>
      <c r="Y11" s="23">
        <f t="shared" si="0"/>
        <v>-3.9428534073461208</v>
      </c>
      <c r="Z11" s="23">
        <f t="shared" si="0"/>
        <v>-1.2510977157925192</v>
      </c>
      <c r="AA11" s="23">
        <f t="shared" si="0"/>
        <v>-1.3142844691153734</v>
      </c>
      <c r="AB11" s="23" t="str">
        <f t="shared" si="0"/>
        <v>na</v>
      </c>
      <c r="AC11" s="23">
        <f t="shared" si="0"/>
        <v>-1.6017841967343616</v>
      </c>
      <c r="AD11" s="23">
        <f t="shared" si="0"/>
        <v>-0.63021017576433902</v>
      </c>
      <c r="AE11" s="23">
        <f t="shared" si="0"/>
        <v>-2.9571400555095906</v>
      </c>
      <c r="AF11" s="23">
        <f t="shared" si="0"/>
        <v>-2.9571400555095906</v>
      </c>
      <c r="AG11" s="23">
        <f t="shared" si="0"/>
        <v>-3.1245253416705108</v>
      </c>
      <c r="AH11" s="23" t="str">
        <f t="shared" si="0"/>
        <v>na</v>
      </c>
      <c r="AI11" s="23">
        <f t="shared" si="0"/>
        <v>-0.72791139827928386</v>
      </c>
      <c r="AJ11" s="22">
        <f t="shared" si="4"/>
        <v>17.365228441377962</v>
      </c>
      <c r="AK11" s="23">
        <f t="shared" si="1"/>
        <v>30.871517229116371</v>
      </c>
      <c r="AL11" s="23">
        <f t="shared" si="1"/>
        <v>3.1082731381756408</v>
      </c>
      <c r="AM11" s="23">
        <f t="shared" si="1"/>
        <v>3.4301685810129303</v>
      </c>
      <c r="AN11" s="23" t="str">
        <f t="shared" si="1"/>
        <v>na</v>
      </c>
      <c r="AO11" s="23">
        <f t="shared" si="1"/>
        <v>5.0950062614459632</v>
      </c>
      <c r="AP11" s="23">
        <f t="shared" si="1"/>
        <v>0.78869218129343621</v>
      </c>
      <c r="AQ11" s="23">
        <f t="shared" si="1"/>
        <v>17.365228441377962</v>
      </c>
      <c r="AR11" s="23">
        <f t="shared" si="1"/>
        <v>17.365228441377962</v>
      </c>
      <c r="AS11" s="23">
        <f t="shared" si="1"/>
        <v>19.386741328644103</v>
      </c>
      <c r="AT11" s="23" t="str">
        <f t="shared" si="1"/>
        <v>na</v>
      </c>
      <c r="AU11" s="25">
        <f t="shared" si="1"/>
        <v>1.0521889895840848</v>
      </c>
    </row>
    <row r="12" spans="1:47" x14ac:dyDescent="0.35">
      <c r="A12" s="38" t="s">
        <v>98</v>
      </c>
      <c r="B12" s="132" t="s">
        <v>530</v>
      </c>
      <c r="C12" t="s">
        <v>518</v>
      </c>
      <c r="D12" s="4">
        <v>57</v>
      </c>
      <c r="E12" s="159"/>
      <c r="F12" s="4">
        <v>88.825000000000003</v>
      </c>
      <c r="G12" s="120">
        <v>57</v>
      </c>
      <c r="H12" s="121">
        <v>21.035432701228075</v>
      </c>
      <c r="I12" s="121">
        <v>53.258477597600759</v>
      </c>
      <c r="J12" s="40">
        <f t="shared" si="2"/>
        <v>0.23681883142390175</v>
      </c>
      <c r="K12" s="41">
        <f t="shared" si="3"/>
        <v>0.59958882744273301</v>
      </c>
      <c r="L12" s="27">
        <v>1</v>
      </c>
      <c r="M12">
        <v>0.25</v>
      </c>
      <c r="N12">
        <v>0.25</v>
      </c>
      <c r="O12">
        <v>0</v>
      </c>
      <c r="P12">
        <v>1</v>
      </c>
      <c r="Q12">
        <v>0.25</v>
      </c>
      <c r="R12">
        <v>0.15</v>
      </c>
      <c r="S12">
        <v>1</v>
      </c>
      <c r="T12">
        <v>0</v>
      </c>
      <c r="U12">
        <v>1</v>
      </c>
      <c r="V12">
        <v>0</v>
      </c>
      <c r="W12">
        <v>0.125</v>
      </c>
      <c r="X12" s="22">
        <f t="shared" si="0"/>
        <v>-1.4404598545400196</v>
      </c>
      <c r="Y12" s="23">
        <f t="shared" si="0"/>
        <v>-0.48015328484667319</v>
      </c>
      <c r="Z12" s="23">
        <f t="shared" si="0"/>
        <v>-0.6094253230746236</v>
      </c>
      <c r="AA12" s="23" t="str">
        <f t="shared" si="0"/>
        <v>na</v>
      </c>
      <c r="AB12" s="23">
        <f t="shared" si="0"/>
        <v>-1.9206131393866928</v>
      </c>
      <c r="AC12" s="23">
        <f t="shared" si="0"/>
        <v>-1.5604981757516878</v>
      </c>
      <c r="AD12" s="23">
        <f t="shared" si="0"/>
        <v>-0.92094974306656974</v>
      </c>
      <c r="AE12" s="23">
        <f t="shared" si="0"/>
        <v>-1.4404598545400196</v>
      </c>
      <c r="AF12" s="23" t="str">
        <f t="shared" si="0"/>
        <v>na</v>
      </c>
      <c r="AG12" s="23">
        <f t="shared" si="0"/>
        <v>-1.5219953180045489</v>
      </c>
      <c r="AH12" s="23" t="str">
        <f t="shared" si="0"/>
        <v>na</v>
      </c>
      <c r="AI12" s="23">
        <f t="shared" si="0"/>
        <v>-0.3545747334252356</v>
      </c>
      <c r="AJ12" s="22">
        <f t="shared" si="4"/>
        <v>6.4102445179009013</v>
      </c>
      <c r="AK12" s="23">
        <f t="shared" si="1"/>
        <v>0.71224939087787786</v>
      </c>
      <c r="AL12" s="23">
        <f t="shared" si="1"/>
        <v>1.1473958382633271</v>
      </c>
      <c r="AM12" s="23" t="str">
        <f t="shared" si="1"/>
        <v>na</v>
      </c>
      <c r="AN12" s="23">
        <f t="shared" si="1"/>
        <v>11.395990254046046</v>
      </c>
      <c r="AO12" s="23">
        <f t="shared" si="1"/>
        <v>7.5231341911475846</v>
      </c>
      <c r="AP12" s="23">
        <f t="shared" si="1"/>
        <v>2.6202585089296613</v>
      </c>
      <c r="AQ12" s="23">
        <f t="shared" si="1"/>
        <v>6.4102445179009013</v>
      </c>
      <c r="AR12" s="23" t="str">
        <f t="shared" si="1"/>
        <v>na</v>
      </c>
      <c r="AS12" s="23">
        <f t="shared" si="1"/>
        <v>7.1564709178131807</v>
      </c>
      <c r="AT12" s="23" t="str">
        <f t="shared" si="1"/>
        <v>na</v>
      </c>
      <c r="AU12" s="25">
        <f t="shared" si="1"/>
        <v>0.38840771516748657</v>
      </c>
    </row>
    <row r="13" spans="1:47" x14ac:dyDescent="0.35">
      <c r="A13" s="38" t="s">
        <v>99</v>
      </c>
      <c r="B13" s="132" t="s">
        <v>530</v>
      </c>
      <c r="C13" t="s">
        <v>518</v>
      </c>
      <c r="D13" s="4">
        <v>57</v>
      </c>
      <c r="E13" s="159"/>
      <c r="F13" s="4">
        <v>69.099999999999994</v>
      </c>
      <c r="G13" s="120">
        <v>57</v>
      </c>
      <c r="H13" s="121">
        <v>14.989610530000002</v>
      </c>
      <c r="I13" s="121">
        <v>36.133616830801067</v>
      </c>
      <c r="J13" s="40">
        <f t="shared" si="2"/>
        <v>0.21692634630969615</v>
      </c>
      <c r="K13" s="41">
        <f t="shared" si="3"/>
        <v>0.52291775442548583</v>
      </c>
      <c r="L13" s="27">
        <v>1</v>
      </c>
      <c r="M13">
        <v>0</v>
      </c>
      <c r="N13">
        <v>0</v>
      </c>
      <c r="O13">
        <v>0</v>
      </c>
      <c r="P13">
        <v>0</v>
      </c>
      <c r="Q13">
        <v>0.25</v>
      </c>
      <c r="R13">
        <v>0.1</v>
      </c>
      <c r="S13">
        <v>1</v>
      </c>
      <c r="T13">
        <v>0</v>
      </c>
      <c r="U13">
        <v>0</v>
      </c>
      <c r="V13">
        <v>0</v>
      </c>
      <c r="W13">
        <v>0</v>
      </c>
      <c r="X13" s="22">
        <f t="shared" si="0"/>
        <v>-1.5281974009846473</v>
      </c>
      <c r="Y13" s="23" t="str">
        <f t="shared" si="0"/>
        <v>na</v>
      </c>
      <c r="Z13" s="23" t="str">
        <f t="shared" si="0"/>
        <v>na</v>
      </c>
      <c r="AA13" s="23" t="str">
        <f t="shared" si="0"/>
        <v>na</v>
      </c>
      <c r="AB13" s="23" t="str">
        <f t="shared" si="0"/>
        <v>na</v>
      </c>
      <c r="AC13" s="23">
        <f t="shared" si="0"/>
        <v>-1.6555471844000345</v>
      </c>
      <c r="AD13" s="23">
        <f t="shared" si="0"/>
        <v>-0.65136282664919398</v>
      </c>
      <c r="AE13" s="23">
        <f t="shared" si="0"/>
        <v>-1.5281974009846473</v>
      </c>
      <c r="AF13" s="23" t="str">
        <f t="shared" si="0"/>
        <v>na</v>
      </c>
      <c r="AG13" s="23" t="str">
        <f t="shared" si="0"/>
        <v>na</v>
      </c>
      <c r="AH13" s="23" t="str">
        <f t="shared" si="0"/>
        <v>na</v>
      </c>
      <c r="AI13" s="23" t="str">
        <f t="shared" si="0"/>
        <v>na</v>
      </c>
      <c r="AJ13" s="22">
        <f t="shared" si="4"/>
        <v>5.8108835468914739</v>
      </c>
      <c r="AK13" s="23" t="str">
        <f t="shared" si="1"/>
        <v>na</v>
      </c>
      <c r="AL13" s="23" t="str">
        <f t="shared" si="1"/>
        <v>na</v>
      </c>
      <c r="AM13" s="23" t="str">
        <f t="shared" si="1"/>
        <v>na</v>
      </c>
      <c r="AN13" s="23" t="str">
        <f t="shared" si="1"/>
        <v>na</v>
      </c>
      <c r="AO13" s="23">
        <f t="shared" si="1"/>
        <v>6.8197174960045759</v>
      </c>
      <c r="AP13" s="23">
        <f t="shared" si="1"/>
        <v>1.0556724745226114</v>
      </c>
      <c r="AQ13" s="23">
        <f t="shared" si="1"/>
        <v>5.8108835468914739</v>
      </c>
      <c r="AR13" s="23" t="str">
        <f t="shared" si="1"/>
        <v>na</v>
      </c>
      <c r="AS13" s="23" t="str">
        <f t="shared" si="1"/>
        <v>na</v>
      </c>
      <c r="AT13" s="23" t="str">
        <f t="shared" si="1"/>
        <v>na</v>
      </c>
      <c r="AU13" s="25" t="str">
        <f t="shared" si="1"/>
        <v>na</v>
      </c>
    </row>
    <row r="14" spans="1:47" x14ac:dyDescent="0.35">
      <c r="A14" s="38" t="s">
        <v>100</v>
      </c>
      <c r="B14" s="132" t="s">
        <v>530</v>
      </c>
      <c r="C14" t="s">
        <v>518</v>
      </c>
      <c r="D14" s="4">
        <v>57</v>
      </c>
      <c r="E14" s="159"/>
      <c r="F14" s="4">
        <v>59.965000000000003</v>
      </c>
      <c r="G14" s="120">
        <v>57</v>
      </c>
      <c r="H14" s="121">
        <v>4.0300147570175442</v>
      </c>
      <c r="I14" s="121">
        <v>18.985513832425212</v>
      </c>
      <c r="J14" s="40">
        <f t="shared" si="2"/>
        <v>6.7206116184733489E-2</v>
      </c>
      <c r="K14" s="41">
        <f t="shared" si="3"/>
        <v>0.31660991966022201</v>
      </c>
      <c r="L14" s="27">
        <v>1</v>
      </c>
      <c r="M14">
        <v>0</v>
      </c>
      <c r="N14">
        <v>0.25</v>
      </c>
      <c r="O14">
        <v>1</v>
      </c>
      <c r="P14">
        <v>1</v>
      </c>
      <c r="Q14">
        <v>0.125</v>
      </c>
      <c r="R14">
        <v>0.1</v>
      </c>
      <c r="S14">
        <v>1</v>
      </c>
      <c r="T14">
        <v>0</v>
      </c>
      <c r="U14">
        <v>0</v>
      </c>
      <c r="V14">
        <v>0</v>
      </c>
      <c r="W14">
        <v>0</v>
      </c>
      <c r="X14" s="22">
        <f>IF(L14&gt;0,(L14/L$32)*LN($J14),"na")</f>
        <v>-2.6999910209408435</v>
      </c>
      <c r="Y14" s="23" t="str">
        <f t="shared" si="0"/>
        <v>na</v>
      </c>
      <c r="Z14" s="23">
        <f t="shared" si="0"/>
        <v>-1.1423038934749723</v>
      </c>
      <c r="AA14" s="23">
        <f t="shared" si="0"/>
        <v>-4.7999840372281657</v>
      </c>
      <c r="AB14" s="23">
        <f t="shared" si="0"/>
        <v>-3.5999880279211247</v>
      </c>
      <c r="AC14" s="23">
        <f t="shared" si="0"/>
        <v>-1.4624951363429568</v>
      </c>
      <c r="AD14" s="23">
        <f t="shared" si="0"/>
        <v>-1.1508158449911794</v>
      </c>
      <c r="AE14" s="23">
        <f t="shared" si="0"/>
        <v>-2.6999910209408435</v>
      </c>
      <c r="AF14" s="23" t="str">
        <f t="shared" si="0"/>
        <v>na</v>
      </c>
      <c r="AG14" s="23" t="str">
        <f t="shared" si="0"/>
        <v>na</v>
      </c>
      <c r="AH14" s="23" t="str">
        <f t="shared" si="0"/>
        <v>na</v>
      </c>
      <c r="AI14" s="23" t="str">
        <f t="shared" si="0"/>
        <v>na</v>
      </c>
      <c r="AJ14" s="22">
        <f t="shared" si="4"/>
        <v>22.193788257580991</v>
      </c>
      <c r="AK14" s="23" t="str">
        <f t="shared" si="1"/>
        <v>na</v>
      </c>
      <c r="AL14" s="23">
        <f t="shared" si="1"/>
        <v>3.9725567739161245</v>
      </c>
      <c r="AM14" s="23">
        <f t="shared" si="1"/>
        <v>70.143330789391769</v>
      </c>
      <c r="AN14" s="23">
        <f t="shared" si="1"/>
        <v>39.455623569032873</v>
      </c>
      <c r="AO14" s="23">
        <f t="shared" si="1"/>
        <v>6.5117191241860892</v>
      </c>
      <c r="AP14" s="23">
        <f t="shared" si="1"/>
        <v>4.0319808820544889</v>
      </c>
      <c r="AQ14" s="23">
        <f t="shared" si="1"/>
        <v>22.193788257580991</v>
      </c>
      <c r="AR14" s="23" t="str">
        <f t="shared" si="1"/>
        <v>na</v>
      </c>
      <c r="AS14" s="23" t="str">
        <f t="shared" si="1"/>
        <v>na</v>
      </c>
      <c r="AT14" s="23" t="str">
        <f t="shared" si="1"/>
        <v>na</v>
      </c>
      <c r="AU14" s="25" t="str">
        <f t="shared" si="1"/>
        <v>na</v>
      </c>
    </row>
    <row r="15" spans="1:47" x14ac:dyDescent="0.35">
      <c r="A15" s="38" t="s">
        <v>101</v>
      </c>
      <c r="B15" s="132" t="s">
        <v>530</v>
      </c>
      <c r="C15" t="s">
        <v>518</v>
      </c>
      <c r="D15" s="4">
        <v>57</v>
      </c>
      <c r="E15" s="159"/>
      <c r="F15" s="4">
        <v>5.3380000000000001</v>
      </c>
      <c r="G15" s="120">
        <v>57</v>
      </c>
      <c r="H15" s="121">
        <v>0</v>
      </c>
      <c r="I15" s="121">
        <v>0</v>
      </c>
      <c r="J15" s="40">
        <f t="shared" si="2"/>
        <v>0.01</v>
      </c>
      <c r="K15" s="41">
        <f t="shared" si="3"/>
        <v>0.01</v>
      </c>
      <c r="L15" s="27">
        <v>1</v>
      </c>
      <c r="M15">
        <v>0</v>
      </c>
      <c r="N15">
        <v>0</v>
      </c>
      <c r="O15">
        <v>1</v>
      </c>
      <c r="P15">
        <v>1</v>
      </c>
      <c r="Q15">
        <v>0.125</v>
      </c>
      <c r="R15">
        <v>0.05</v>
      </c>
      <c r="S15">
        <v>1</v>
      </c>
      <c r="T15">
        <v>0</v>
      </c>
      <c r="U15">
        <v>0</v>
      </c>
      <c r="V15">
        <v>0</v>
      </c>
      <c r="W15">
        <v>0</v>
      </c>
      <c r="X15" s="22">
        <f t="shared" si="0"/>
        <v>-4.6051701859880909</v>
      </c>
      <c r="Y15" s="23" t="str">
        <f t="shared" si="0"/>
        <v>na</v>
      </c>
      <c r="Z15" s="23" t="str">
        <f t="shared" si="0"/>
        <v>na</v>
      </c>
      <c r="AA15" s="23">
        <f t="shared" si="0"/>
        <v>-8.1869692195343831</v>
      </c>
      <c r="AB15" s="23">
        <f t="shared" si="0"/>
        <v>-6.1402269146507873</v>
      </c>
      <c r="AC15" s="23">
        <f t="shared" si="0"/>
        <v>-2.4944671840768824</v>
      </c>
      <c r="AD15" s="23">
        <f t="shared" si="0"/>
        <v>-0.98142971176795391</v>
      </c>
      <c r="AE15" s="23">
        <f t="shared" si="0"/>
        <v>-4.6051701859880909</v>
      </c>
      <c r="AF15" s="23" t="str">
        <f t="shared" si="0"/>
        <v>na</v>
      </c>
      <c r="AG15" s="23" t="str">
        <f t="shared" si="0"/>
        <v>na</v>
      </c>
      <c r="AH15" s="23" t="str">
        <f t="shared" si="0"/>
        <v>na</v>
      </c>
      <c r="AI15" s="23" t="str">
        <f t="shared" si="0"/>
        <v>na</v>
      </c>
      <c r="AJ15" s="22">
        <f t="shared" si="4"/>
        <v>1</v>
      </c>
      <c r="AK15" s="23" t="str">
        <f t="shared" si="1"/>
        <v>na</v>
      </c>
      <c r="AL15" s="23" t="str">
        <f t="shared" si="1"/>
        <v>na</v>
      </c>
      <c r="AM15" s="23">
        <f t="shared" si="1"/>
        <v>3.1604938271604937</v>
      </c>
      <c r="AN15" s="23">
        <f t="shared" si="1"/>
        <v>1.7777777777777777</v>
      </c>
      <c r="AO15" s="23">
        <f t="shared" si="1"/>
        <v>0.29340277777777773</v>
      </c>
      <c r="AP15" s="23">
        <f t="shared" si="1"/>
        <v>4.5417898414404738E-2</v>
      </c>
      <c r="AQ15" s="23">
        <f t="shared" si="1"/>
        <v>1</v>
      </c>
      <c r="AR15" s="23" t="str">
        <f t="shared" si="1"/>
        <v>na</v>
      </c>
      <c r="AS15" s="23" t="str">
        <f t="shared" si="1"/>
        <v>na</v>
      </c>
      <c r="AT15" s="23" t="str">
        <f t="shared" si="1"/>
        <v>na</v>
      </c>
      <c r="AU15" s="25" t="str">
        <f t="shared" si="1"/>
        <v>na</v>
      </c>
    </row>
    <row r="16" spans="1:47" x14ac:dyDescent="0.35">
      <c r="A16" s="33" t="s">
        <v>102</v>
      </c>
      <c r="B16" s="132" t="s">
        <v>530</v>
      </c>
      <c r="C16" t="s">
        <v>518</v>
      </c>
      <c r="D16" s="4">
        <v>57</v>
      </c>
      <c r="E16" s="159"/>
      <c r="F16" s="4">
        <v>646.03399999999999</v>
      </c>
      <c r="G16" s="120">
        <v>57</v>
      </c>
      <c r="H16" s="121">
        <v>164.489084862807</v>
      </c>
      <c r="I16" s="121">
        <v>308.17010831300945</v>
      </c>
      <c r="J16" s="40">
        <f t="shared" si="2"/>
        <v>0.25461366563185067</v>
      </c>
      <c r="K16" s="41">
        <f t="shared" si="3"/>
        <v>0.47701840508860133</v>
      </c>
      <c r="L16" s="27">
        <v>1</v>
      </c>
      <c r="M16">
        <v>1</v>
      </c>
      <c r="N16">
        <v>1</v>
      </c>
      <c r="O16">
        <v>0.25</v>
      </c>
      <c r="P16">
        <v>0</v>
      </c>
      <c r="Q16">
        <v>0.25</v>
      </c>
      <c r="R16">
        <v>0.05</v>
      </c>
      <c r="S16">
        <v>1</v>
      </c>
      <c r="T16">
        <v>1</v>
      </c>
      <c r="U16">
        <v>1</v>
      </c>
      <c r="V16">
        <v>0</v>
      </c>
      <c r="W16">
        <v>1</v>
      </c>
      <c r="X16" s="22">
        <f t="shared" si="0"/>
        <v>-1.3680079193902015</v>
      </c>
      <c r="Y16" s="23">
        <f t="shared" si="0"/>
        <v>-1.8240105591869353</v>
      </c>
      <c r="Z16" s="23">
        <f t="shared" si="0"/>
        <v>-2.3150903251218793</v>
      </c>
      <c r="AA16" s="23">
        <f t="shared" si="0"/>
        <v>-0.60800351972897837</v>
      </c>
      <c r="AB16" s="23" t="str">
        <f t="shared" si="0"/>
        <v>na</v>
      </c>
      <c r="AC16" s="23">
        <f t="shared" si="0"/>
        <v>-1.4820085793393849</v>
      </c>
      <c r="AD16" s="23">
        <f t="shared" si="0"/>
        <v>-0.29154267134545281</v>
      </c>
      <c r="AE16" s="23">
        <f t="shared" si="0"/>
        <v>-1.3680079193902015</v>
      </c>
      <c r="AF16" s="23">
        <f t="shared" si="0"/>
        <v>-1.3680079193902015</v>
      </c>
      <c r="AG16" s="23">
        <f t="shared" si="0"/>
        <v>-1.4454423299217223</v>
      </c>
      <c r="AH16" s="23" t="str">
        <f t="shared" si="0"/>
        <v>na</v>
      </c>
      <c r="AI16" s="23">
        <f t="shared" si="0"/>
        <v>-2.6939232874145507</v>
      </c>
      <c r="AJ16" s="22">
        <f t="shared" si="4"/>
        <v>3.5099978722705187</v>
      </c>
      <c r="AK16" s="23">
        <f t="shared" si="1"/>
        <v>6.2399962173698107</v>
      </c>
      <c r="AL16" s="23">
        <f t="shared" si="1"/>
        <v>10.052301598691901</v>
      </c>
      <c r="AM16" s="23">
        <f t="shared" si="1"/>
        <v>0.69333291304109002</v>
      </c>
      <c r="AN16" s="23" t="str">
        <f t="shared" si="1"/>
        <v>na</v>
      </c>
      <c r="AO16" s="23">
        <f t="shared" si="1"/>
        <v>4.1193725028730386</v>
      </c>
      <c r="AP16" s="23">
        <f t="shared" si="1"/>
        <v>0.15941672679755919</v>
      </c>
      <c r="AQ16" s="23">
        <f t="shared" si="1"/>
        <v>3.5099978722705187</v>
      </c>
      <c r="AR16" s="23">
        <f t="shared" si="1"/>
        <v>3.5099978722705187</v>
      </c>
      <c r="AS16" s="23">
        <f t="shared" si="1"/>
        <v>3.9186021101603221</v>
      </c>
      <c r="AT16" s="23" t="str">
        <f t="shared" si="1"/>
        <v>na</v>
      </c>
      <c r="AU16" s="25">
        <f t="shared" si="1"/>
        <v>13.611314825865133</v>
      </c>
    </row>
    <row r="17" spans="1:47" x14ac:dyDescent="0.35">
      <c r="A17" s="33" t="s">
        <v>103</v>
      </c>
      <c r="B17" s="132" t="s">
        <v>530</v>
      </c>
      <c r="C17" t="s">
        <v>518</v>
      </c>
      <c r="D17" s="4">
        <v>57</v>
      </c>
      <c r="E17" s="159"/>
      <c r="F17" s="4">
        <v>6919.0420000000004</v>
      </c>
      <c r="G17" s="120">
        <v>57</v>
      </c>
      <c r="H17" s="121">
        <v>781.93860745736845</v>
      </c>
      <c r="I17" s="121">
        <v>1843.7469769180611</v>
      </c>
      <c r="J17" s="40">
        <f t="shared" si="2"/>
        <v>0.11301255397168689</v>
      </c>
      <c r="K17" s="41">
        <f t="shared" si="3"/>
        <v>0.26647431492944557</v>
      </c>
      <c r="L17" s="27">
        <v>1</v>
      </c>
      <c r="M17">
        <v>1</v>
      </c>
      <c r="N17">
        <v>0</v>
      </c>
      <c r="O17">
        <v>0</v>
      </c>
      <c r="P17">
        <v>0</v>
      </c>
      <c r="Q17">
        <v>0.375</v>
      </c>
      <c r="R17">
        <v>0.1</v>
      </c>
      <c r="S17">
        <v>1</v>
      </c>
      <c r="T17">
        <v>1</v>
      </c>
      <c r="U17">
        <v>0</v>
      </c>
      <c r="V17">
        <v>0</v>
      </c>
      <c r="W17">
        <v>0</v>
      </c>
      <c r="X17" s="22">
        <f t="shared" si="0"/>
        <v>-2.1802563693460475</v>
      </c>
      <c r="Y17" s="23">
        <f t="shared" si="0"/>
        <v>-2.9070084924613964</v>
      </c>
      <c r="Z17" s="23" t="str">
        <f t="shared" si="0"/>
        <v>na</v>
      </c>
      <c r="AA17" s="23" t="str">
        <f t="shared" si="0"/>
        <v>na</v>
      </c>
      <c r="AB17" s="23" t="str">
        <f t="shared" si="0"/>
        <v>na</v>
      </c>
      <c r="AC17" s="23">
        <f t="shared" si="0"/>
        <v>-3.5429166001873273</v>
      </c>
      <c r="AD17" s="23">
        <f t="shared" si="0"/>
        <v>-0.92928960004913508</v>
      </c>
      <c r="AE17" s="23">
        <f t="shared" si="0"/>
        <v>-2.1802563693460475</v>
      </c>
      <c r="AF17" s="23">
        <f t="shared" si="0"/>
        <v>-2.1802563693460475</v>
      </c>
      <c r="AG17" s="23" t="str">
        <f t="shared" si="0"/>
        <v>na</v>
      </c>
      <c r="AH17" s="23" t="str">
        <f t="shared" si="0"/>
        <v>na</v>
      </c>
      <c r="AI17" s="23" t="str">
        <f t="shared" si="0"/>
        <v>na</v>
      </c>
      <c r="AJ17" s="22">
        <f t="shared" si="4"/>
        <v>5.5597764473713225</v>
      </c>
      <c r="AK17" s="23">
        <f t="shared" si="1"/>
        <v>9.8840470175490189</v>
      </c>
      <c r="AL17" s="23" t="str">
        <f t="shared" si="1"/>
        <v>na</v>
      </c>
      <c r="AM17" s="23" t="str">
        <f t="shared" si="1"/>
        <v>na</v>
      </c>
      <c r="AN17" s="23" t="str">
        <f t="shared" si="1"/>
        <v>na</v>
      </c>
      <c r="AO17" s="23">
        <f t="shared" si="1"/>
        <v>14.681284681339898</v>
      </c>
      <c r="AP17" s="23">
        <f t="shared" si="1"/>
        <v>1.0100534475740433</v>
      </c>
      <c r="AQ17" s="23">
        <f t="shared" si="1"/>
        <v>5.5597764473713225</v>
      </c>
      <c r="AR17" s="23">
        <f t="shared" si="1"/>
        <v>5.5597764473713225</v>
      </c>
      <c r="AS17" s="23" t="str">
        <f t="shared" si="1"/>
        <v>na</v>
      </c>
      <c r="AT17" s="23" t="str">
        <f t="shared" si="1"/>
        <v>na</v>
      </c>
      <c r="AU17" s="25" t="str">
        <f t="shared" si="1"/>
        <v>na</v>
      </c>
    </row>
    <row r="18" spans="1:47" x14ac:dyDescent="0.35">
      <c r="A18" s="32" t="s">
        <v>52</v>
      </c>
      <c r="B18" s="132" t="s">
        <v>530</v>
      </c>
      <c r="C18" t="s">
        <v>518</v>
      </c>
      <c r="D18" s="4">
        <v>57</v>
      </c>
      <c r="E18" s="159"/>
      <c r="F18" s="4">
        <v>27.495999999999999</v>
      </c>
      <c r="G18" s="120">
        <v>57</v>
      </c>
      <c r="H18" s="121">
        <v>0.44984255508771925</v>
      </c>
      <c r="I18" s="121">
        <v>3.3962368128514422</v>
      </c>
      <c r="J18" s="40">
        <f t="shared" si="2"/>
        <v>1.6360290772756737E-2</v>
      </c>
      <c r="K18" s="41">
        <f t="shared" si="3"/>
        <v>0.12351748664720114</v>
      </c>
      <c r="L18" s="27">
        <v>1</v>
      </c>
      <c r="M18">
        <v>0</v>
      </c>
      <c r="N18">
        <v>0</v>
      </c>
      <c r="O18">
        <v>0.25</v>
      </c>
      <c r="P18">
        <v>0.25</v>
      </c>
      <c r="Q18">
        <v>0.25</v>
      </c>
      <c r="R18">
        <v>0.05</v>
      </c>
      <c r="S18">
        <v>1</v>
      </c>
      <c r="T18">
        <v>0</v>
      </c>
      <c r="U18">
        <v>1</v>
      </c>
      <c r="V18">
        <v>1</v>
      </c>
      <c r="W18">
        <v>1</v>
      </c>
      <c r="X18" s="22">
        <f t="shared" si="0"/>
        <v>-4.1128981745695921</v>
      </c>
      <c r="Y18" s="23" t="str">
        <f t="shared" si="0"/>
        <v>na</v>
      </c>
      <c r="Z18" s="23" t="str">
        <f t="shared" si="0"/>
        <v>na</v>
      </c>
      <c r="AA18" s="23">
        <f t="shared" si="0"/>
        <v>-1.8279547442531519</v>
      </c>
      <c r="AB18" s="23">
        <f t="shared" si="0"/>
        <v>-1.3709660581898639</v>
      </c>
      <c r="AC18" s="23">
        <f t="shared" si="0"/>
        <v>-4.4556396891170573</v>
      </c>
      <c r="AD18" s="23">
        <f t="shared" si="0"/>
        <v>-0.87651928310499505</v>
      </c>
      <c r="AE18" s="23">
        <f t="shared" si="0"/>
        <v>-4.1128981745695921</v>
      </c>
      <c r="AF18" s="23" t="str">
        <f t="shared" si="0"/>
        <v>na</v>
      </c>
      <c r="AG18" s="23">
        <f t="shared" si="0"/>
        <v>-4.3457037316207012</v>
      </c>
      <c r="AH18" s="23">
        <f t="shared" si="0"/>
        <v>-4.700455056650962</v>
      </c>
      <c r="AI18" s="23">
        <f t="shared" si="0"/>
        <v>-8.099245636075505</v>
      </c>
      <c r="AJ18" s="22">
        <f t="shared" si="4"/>
        <v>57.000000000000021</v>
      </c>
      <c r="AK18" s="23" t="str">
        <f t="shared" si="1"/>
        <v>na</v>
      </c>
      <c r="AL18" s="23" t="str">
        <f t="shared" si="1"/>
        <v>na</v>
      </c>
      <c r="AM18" s="23">
        <f t="shared" si="1"/>
        <v>11.259259259259261</v>
      </c>
      <c r="AN18" s="23">
        <f t="shared" si="1"/>
        <v>6.3333333333333357</v>
      </c>
      <c r="AO18" s="23">
        <f t="shared" si="1"/>
        <v>66.895833333333343</v>
      </c>
      <c r="AP18" s="23">
        <f t="shared" si="1"/>
        <v>2.5888202096210708</v>
      </c>
      <c r="AQ18" s="23">
        <f t="shared" si="1"/>
        <v>57.000000000000021</v>
      </c>
      <c r="AR18" s="23" t="str">
        <f t="shared" si="1"/>
        <v>na</v>
      </c>
      <c r="AS18" s="23">
        <f t="shared" si="1"/>
        <v>63.635457458170194</v>
      </c>
      <c r="AT18" s="23">
        <f t="shared" si="1"/>
        <v>74.448979591836761</v>
      </c>
      <c r="AU18" s="25">
        <f t="shared" si="1"/>
        <v>221.03857988165691</v>
      </c>
    </row>
    <row r="19" spans="1:47" x14ac:dyDescent="0.35">
      <c r="A19" s="33" t="s">
        <v>53</v>
      </c>
      <c r="B19" s="132" t="s">
        <v>531</v>
      </c>
      <c r="C19" t="s">
        <v>518</v>
      </c>
      <c r="D19" s="4">
        <v>68</v>
      </c>
      <c r="E19" s="159"/>
      <c r="F19">
        <v>264.02999999999997</v>
      </c>
      <c r="G19" s="123">
        <v>68</v>
      </c>
      <c r="H19" s="124">
        <v>77.715696527941176</v>
      </c>
      <c r="I19" s="124">
        <v>118.22112484043184</v>
      </c>
      <c r="J19" s="40">
        <f t="shared" si="2"/>
        <v>0.29434419015998631</v>
      </c>
      <c r="K19" s="41">
        <f t="shared" si="3"/>
        <v>0.44775640965205415</v>
      </c>
      <c r="L19" s="27">
        <v>1</v>
      </c>
      <c r="M19">
        <v>1</v>
      </c>
      <c r="N19">
        <v>1</v>
      </c>
      <c r="O19">
        <v>0</v>
      </c>
      <c r="P19">
        <v>0</v>
      </c>
      <c r="Q19">
        <v>0.25</v>
      </c>
      <c r="R19">
        <v>1</v>
      </c>
      <c r="S19">
        <v>1</v>
      </c>
      <c r="T19">
        <v>1</v>
      </c>
      <c r="U19">
        <v>1</v>
      </c>
      <c r="V19">
        <v>0</v>
      </c>
      <c r="W19">
        <v>0.25</v>
      </c>
      <c r="X19" s="22">
        <f t="shared" si="0"/>
        <v>-1.2230054815657956</v>
      </c>
      <c r="Y19" s="23">
        <f t="shared" si="0"/>
        <v>-1.6306739754210606</v>
      </c>
      <c r="Z19" s="23">
        <f t="shared" si="0"/>
        <v>-2.0697015841882695</v>
      </c>
      <c r="AA19" s="23" t="str">
        <f t="shared" si="0"/>
        <v>na</v>
      </c>
      <c r="AB19" s="23" t="str">
        <f t="shared" si="0"/>
        <v>na</v>
      </c>
      <c r="AC19" s="23">
        <f t="shared" si="0"/>
        <v>-1.3249226050296119</v>
      </c>
      <c r="AD19" s="23">
        <f t="shared" si="0"/>
        <v>-5.212810249296834</v>
      </c>
      <c r="AE19" s="23">
        <f t="shared" si="0"/>
        <v>-1.2230054815657956</v>
      </c>
      <c r="AF19" s="23">
        <f t="shared" si="0"/>
        <v>-1.2230054815657956</v>
      </c>
      <c r="AG19" s="23">
        <f t="shared" si="0"/>
        <v>-1.2922322069374443</v>
      </c>
      <c r="AH19" s="23" t="str">
        <f t="shared" si="0"/>
        <v>na</v>
      </c>
      <c r="AI19" s="23">
        <f t="shared" si="0"/>
        <v>-0.60209500630931478</v>
      </c>
      <c r="AJ19" s="22">
        <f t="shared" si="4"/>
        <v>2.3140497250794252</v>
      </c>
      <c r="AK19" s="23">
        <f t="shared" si="1"/>
        <v>4.113866177918978</v>
      </c>
      <c r="AL19" s="23">
        <f t="shared" si="1"/>
        <v>6.6272193309966969</v>
      </c>
      <c r="AM19" s="23" t="str">
        <f t="shared" si="1"/>
        <v>na</v>
      </c>
      <c r="AN19" s="23" t="str">
        <f t="shared" si="1"/>
        <v>na</v>
      </c>
      <c r="AO19" s="23">
        <f t="shared" si="1"/>
        <v>2.7157944690168248</v>
      </c>
      <c r="AP19" s="23">
        <f t="shared" si="1"/>
        <v>42.039710135815412</v>
      </c>
      <c r="AQ19" s="23">
        <f t="shared" si="1"/>
        <v>2.3140497250794252</v>
      </c>
      <c r="AR19" s="23">
        <f t="shared" si="1"/>
        <v>2.3140497250794252</v>
      </c>
      <c r="AS19" s="23">
        <f t="shared" si="1"/>
        <v>2.5834318041470548</v>
      </c>
      <c r="AT19" s="23" t="str">
        <f t="shared" si="1"/>
        <v>na</v>
      </c>
      <c r="AU19" s="25">
        <f t="shared" si="1"/>
        <v>0.56084897478848084</v>
      </c>
    </row>
    <row r="20" spans="1:47" x14ac:dyDescent="0.35">
      <c r="A20" s="33" t="s">
        <v>57</v>
      </c>
      <c r="B20" s="132" t="s">
        <v>531</v>
      </c>
      <c r="C20" t="s">
        <v>518</v>
      </c>
      <c r="D20" s="4">
        <v>68</v>
      </c>
      <c r="E20" s="159"/>
      <c r="F20">
        <v>8.2750000000000004</v>
      </c>
      <c r="G20" s="123">
        <v>68</v>
      </c>
      <c r="H20" s="124">
        <v>0.29411764705882354</v>
      </c>
      <c r="I20" s="124">
        <v>1.7021393345759914</v>
      </c>
      <c r="J20" s="40">
        <f t="shared" si="2"/>
        <v>3.5542918073573841E-2</v>
      </c>
      <c r="K20" s="41">
        <f t="shared" si="3"/>
        <v>0.20569659632338264</v>
      </c>
      <c r="L20" s="27">
        <v>1</v>
      </c>
      <c r="M20">
        <v>0</v>
      </c>
      <c r="N20">
        <v>0</v>
      </c>
      <c r="O20">
        <v>0.25</v>
      </c>
      <c r="P20">
        <v>0</v>
      </c>
      <c r="Q20">
        <v>0.375</v>
      </c>
      <c r="R20">
        <v>1</v>
      </c>
      <c r="S20">
        <v>1</v>
      </c>
      <c r="T20">
        <v>1</v>
      </c>
      <c r="U20">
        <v>1</v>
      </c>
      <c r="V20">
        <v>0</v>
      </c>
      <c r="W20">
        <v>1</v>
      </c>
      <c r="X20" s="22">
        <f t="shared" si="0"/>
        <v>-3.3370143528852423</v>
      </c>
      <c r="Y20" s="23" t="str">
        <f t="shared" si="0"/>
        <v>na</v>
      </c>
      <c r="Z20" s="23" t="str">
        <f t="shared" si="0"/>
        <v>na</v>
      </c>
      <c r="AA20" s="23">
        <f t="shared" si="0"/>
        <v>-1.4831174901712187</v>
      </c>
      <c r="AB20" s="23" t="str">
        <f t="shared" si="0"/>
        <v>na</v>
      </c>
      <c r="AC20" s="23">
        <f t="shared" si="0"/>
        <v>-5.4226483234385183</v>
      </c>
      <c r="AD20" s="23">
        <f t="shared" si="0"/>
        <v>-14.223339864756772</v>
      </c>
      <c r="AE20" s="23">
        <f t="shared" si="0"/>
        <v>-3.3370143528852423</v>
      </c>
      <c r="AF20" s="23">
        <f t="shared" si="0"/>
        <v>-3.3370143528852423</v>
      </c>
      <c r="AG20" s="23">
        <f t="shared" si="0"/>
        <v>-3.5259019577655391</v>
      </c>
      <c r="AH20" s="23" t="str">
        <f t="shared" si="0"/>
        <v>na</v>
      </c>
      <c r="AI20" s="23">
        <f t="shared" si="0"/>
        <v>-6.5713513410663236</v>
      </c>
      <c r="AJ20" s="22">
        <f t="shared" si="4"/>
        <v>33.492537313432827</v>
      </c>
      <c r="AK20" s="23" t="str">
        <f t="shared" si="1"/>
        <v>na</v>
      </c>
      <c r="AL20" s="23" t="str">
        <f t="shared" si="1"/>
        <v>na</v>
      </c>
      <c r="AM20" s="23">
        <f t="shared" si="1"/>
        <v>6.6158098396904341</v>
      </c>
      <c r="AN20" s="23" t="str">
        <f t="shared" si="1"/>
        <v>na</v>
      </c>
      <c r="AO20" s="23">
        <f t="shared" si="1"/>
        <v>88.441231343283562</v>
      </c>
      <c r="AP20" s="23">
        <f t="shared" si="1"/>
        <v>608.46426293686091</v>
      </c>
      <c r="AQ20" s="23">
        <f t="shared" si="1"/>
        <v>33.492537313432827</v>
      </c>
      <c r="AR20" s="23">
        <f t="shared" si="1"/>
        <v>33.492537313432827</v>
      </c>
      <c r="AS20" s="23">
        <f t="shared" si="1"/>
        <v>37.391454971493538</v>
      </c>
      <c r="AT20" s="23" t="str">
        <f t="shared" si="1"/>
        <v>na</v>
      </c>
      <c r="AU20" s="25">
        <f t="shared" si="1"/>
        <v>129.87969972622096</v>
      </c>
    </row>
    <row r="21" spans="1:47" x14ac:dyDescent="0.35">
      <c r="A21" s="33" t="s">
        <v>58</v>
      </c>
      <c r="B21" s="132" t="s">
        <v>530</v>
      </c>
      <c r="C21" t="s">
        <v>518</v>
      </c>
      <c r="D21" s="4">
        <v>57</v>
      </c>
      <c r="E21" s="159"/>
      <c r="F21" s="4">
        <v>70.856999999999999</v>
      </c>
      <c r="G21" s="120">
        <v>57</v>
      </c>
      <c r="H21" s="121">
        <v>0.45276361070175442</v>
      </c>
      <c r="I21" s="121">
        <v>2.3954694842601119</v>
      </c>
      <c r="J21" s="40">
        <f t="shared" si="2"/>
        <v>0.01</v>
      </c>
      <c r="K21" s="41">
        <f t="shared" si="3"/>
        <v>3.3807097171205551E-2</v>
      </c>
      <c r="L21" s="27">
        <v>1</v>
      </c>
      <c r="M21">
        <v>0.25</v>
      </c>
      <c r="N21">
        <v>0</v>
      </c>
      <c r="O21">
        <v>0.25</v>
      </c>
      <c r="P21">
        <v>0</v>
      </c>
      <c r="Q21">
        <v>0.375</v>
      </c>
      <c r="R21">
        <v>1</v>
      </c>
      <c r="S21">
        <v>0</v>
      </c>
      <c r="T21">
        <v>1</v>
      </c>
      <c r="U21">
        <v>1</v>
      </c>
      <c r="V21">
        <v>1</v>
      </c>
      <c r="W21">
        <v>0</v>
      </c>
      <c r="X21" s="22">
        <f t="shared" si="0"/>
        <v>-4.6051701859880909</v>
      </c>
      <c r="Y21" s="23">
        <f t="shared" si="0"/>
        <v>-1.5350567286626968</v>
      </c>
      <c r="Z21" s="23" t="str">
        <f t="shared" si="0"/>
        <v>na</v>
      </c>
      <c r="AA21" s="23">
        <f t="shared" si="0"/>
        <v>-2.0467423048835958</v>
      </c>
      <c r="AB21" s="23" t="str">
        <f t="shared" si="0"/>
        <v>na</v>
      </c>
      <c r="AC21" s="23">
        <f t="shared" si="0"/>
        <v>-7.4834015522306476</v>
      </c>
      <c r="AD21" s="23">
        <f t="shared" si="0"/>
        <v>-19.628594235359078</v>
      </c>
      <c r="AE21" s="23" t="str">
        <f t="shared" si="0"/>
        <v>na</v>
      </c>
      <c r="AF21" s="23">
        <f t="shared" si="0"/>
        <v>-4.6051701859880909</v>
      </c>
      <c r="AG21" s="23">
        <f t="shared" si="0"/>
        <v>-4.8658401965157188</v>
      </c>
      <c r="AH21" s="23">
        <f t="shared" si="0"/>
        <v>-5.2630516411292465</v>
      </c>
      <c r="AI21" s="23" t="str">
        <f t="shared" si="0"/>
        <v>na</v>
      </c>
      <c r="AJ21" s="22">
        <f t="shared" si="4"/>
        <v>11.429198191433343</v>
      </c>
      <c r="AK21" s="23">
        <f t="shared" si="4"/>
        <v>1.2699109101592603</v>
      </c>
      <c r="AL21" s="23" t="str">
        <f t="shared" si="4"/>
        <v>na</v>
      </c>
      <c r="AM21" s="23">
        <f t="shared" si="4"/>
        <v>2.257619395838685</v>
      </c>
      <c r="AN21" s="23" t="str">
        <f t="shared" si="4"/>
        <v>na</v>
      </c>
      <c r="AO21" s="23">
        <f t="shared" si="4"/>
        <v>30.180226474253672</v>
      </c>
      <c r="AP21" s="23">
        <f t="shared" si="4"/>
        <v>207.63606496664715</v>
      </c>
      <c r="AQ21" s="23" t="str">
        <f t="shared" si="4"/>
        <v>na</v>
      </c>
      <c r="AR21" s="23">
        <f t="shared" si="4"/>
        <v>11.429198191433343</v>
      </c>
      <c r="AS21" s="23">
        <f t="shared" si="4"/>
        <v>12.75968868933249</v>
      </c>
      <c r="AT21" s="23">
        <f t="shared" si="4"/>
        <v>14.927932331668037</v>
      </c>
      <c r="AU21" s="25" t="str">
        <f t="shared" si="4"/>
        <v>na</v>
      </c>
    </row>
    <row r="22" spans="1:47" x14ac:dyDescent="0.35">
      <c r="A22" s="38" t="s">
        <v>59</v>
      </c>
      <c r="B22" s="132" t="s">
        <v>530</v>
      </c>
      <c r="C22" t="s">
        <v>518</v>
      </c>
      <c r="D22" s="4">
        <v>57</v>
      </c>
      <c r="E22" s="159"/>
      <c r="F22" s="4">
        <v>25.969000000000001</v>
      </c>
      <c r="G22" s="120">
        <v>57</v>
      </c>
      <c r="H22" s="121">
        <v>12.166754540877193</v>
      </c>
      <c r="I22" s="121">
        <v>37.754916123090126</v>
      </c>
      <c r="J22" s="40">
        <f t="shared" si="2"/>
        <v>0.46851070664550781</v>
      </c>
      <c r="K22" s="41">
        <f t="shared" si="3"/>
        <v>1.4538455898606077</v>
      </c>
      <c r="L22" s="27">
        <v>1</v>
      </c>
      <c r="M22">
        <v>0</v>
      </c>
      <c r="N22">
        <v>0</v>
      </c>
      <c r="O22">
        <v>1</v>
      </c>
      <c r="P22">
        <v>0</v>
      </c>
      <c r="Q22">
        <v>0.25</v>
      </c>
      <c r="R22">
        <v>0.15</v>
      </c>
      <c r="S22">
        <v>1</v>
      </c>
      <c r="T22">
        <v>0</v>
      </c>
      <c r="U22">
        <v>0</v>
      </c>
      <c r="V22">
        <v>0</v>
      </c>
      <c r="W22">
        <v>0</v>
      </c>
      <c r="X22" s="22">
        <f t="shared" si="0"/>
        <v>-0.75819632453275299</v>
      </c>
      <c r="Y22" s="23" t="str">
        <f t="shared" si="0"/>
        <v>na</v>
      </c>
      <c r="Z22" s="23" t="str">
        <f t="shared" si="0"/>
        <v>na</v>
      </c>
      <c r="AA22" s="23">
        <f t="shared" si="0"/>
        <v>-1.3479045769471163</v>
      </c>
      <c r="AB22" s="23" t="str">
        <f t="shared" si="0"/>
        <v>na</v>
      </c>
      <c r="AC22" s="23">
        <f t="shared" si="0"/>
        <v>-0.82137935157714903</v>
      </c>
      <c r="AD22" s="23">
        <f t="shared" si="0"/>
        <v>-0.48474846978323549</v>
      </c>
      <c r="AE22" s="23">
        <f t="shared" si="0"/>
        <v>-0.75819632453275299</v>
      </c>
      <c r="AF22" s="23" t="str">
        <f t="shared" si="0"/>
        <v>na</v>
      </c>
      <c r="AG22" s="23" t="str">
        <f t="shared" si="0"/>
        <v>na</v>
      </c>
      <c r="AH22" s="23" t="str">
        <f t="shared" si="0"/>
        <v>na</v>
      </c>
      <c r="AI22" s="23" t="str">
        <f t="shared" si="0"/>
        <v>na</v>
      </c>
      <c r="AJ22" s="22">
        <f t="shared" si="4"/>
        <v>9.629362289873173</v>
      </c>
      <c r="AK22" s="23" t="str">
        <f t="shared" si="4"/>
        <v>na</v>
      </c>
      <c r="AL22" s="23" t="str">
        <f t="shared" si="4"/>
        <v>na</v>
      </c>
      <c r="AM22" s="23">
        <f t="shared" si="4"/>
        <v>30.433540076636199</v>
      </c>
      <c r="AN22" s="23" t="str">
        <f t="shared" si="4"/>
        <v>na</v>
      </c>
      <c r="AO22" s="23">
        <f t="shared" si="4"/>
        <v>11.301126576309485</v>
      </c>
      <c r="AP22" s="23">
        <f t="shared" si="4"/>
        <v>3.9361085844926342</v>
      </c>
      <c r="AQ22" s="23">
        <f t="shared" si="4"/>
        <v>9.629362289873173</v>
      </c>
      <c r="AR22" s="23" t="str">
        <f t="shared" si="4"/>
        <v>na</v>
      </c>
      <c r="AS22" s="23" t="str">
        <f t="shared" si="4"/>
        <v>na</v>
      </c>
      <c r="AT22" s="23" t="str">
        <f t="shared" si="4"/>
        <v>na</v>
      </c>
      <c r="AU22" s="25" t="str">
        <f t="shared" si="4"/>
        <v>na</v>
      </c>
    </row>
    <row r="23" spans="1:47" x14ac:dyDescent="0.35">
      <c r="A23" s="38" t="s">
        <v>104</v>
      </c>
      <c r="B23" s="132" t="s">
        <v>530</v>
      </c>
      <c r="C23" t="s">
        <v>518</v>
      </c>
      <c r="D23" s="4">
        <v>57</v>
      </c>
      <c r="E23" s="159"/>
      <c r="F23" s="4">
        <v>36.274000000000001</v>
      </c>
      <c r="G23" s="120">
        <v>57</v>
      </c>
      <c r="H23" s="121">
        <v>3.5902563559649123</v>
      </c>
      <c r="I23" s="121">
        <v>13.812320857535964</v>
      </c>
      <c r="J23" s="40">
        <f t="shared" si="2"/>
        <v>9.897602569236677E-2</v>
      </c>
      <c r="K23" s="41">
        <f t="shared" si="3"/>
        <v>0.38077743997176938</v>
      </c>
      <c r="L23" s="27">
        <v>1</v>
      </c>
      <c r="M23">
        <v>0</v>
      </c>
      <c r="N23">
        <v>0</v>
      </c>
      <c r="O23">
        <v>0</v>
      </c>
      <c r="P23">
        <v>0.25</v>
      </c>
      <c r="Q23">
        <v>0.375</v>
      </c>
      <c r="R23">
        <v>0.25</v>
      </c>
      <c r="S23">
        <v>1</v>
      </c>
      <c r="T23">
        <v>0</v>
      </c>
      <c r="U23">
        <v>0</v>
      </c>
      <c r="V23">
        <v>0</v>
      </c>
      <c r="W23">
        <v>0.25</v>
      </c>
      <c r="X23" s="22">
        <f t="shared" si="0"/>
        <v>-2.3128776228977266</v>
      </c>
      <c r="Y23" s="23" t="str">
        <f t="shared" si="0"/>
        <v>na</v>
      </c>
      <c r="Z23" s="23" t="str">
        <f t="shared" si="0"/>
        <v>na</v>
      </c>
      <c r="AA23" s="23" t="str">
        <f t="shared" si="0"/>
        <v>na</v>
      </c>
      <c r="AB23" s="23">
        <f t="shared" si="0"/>
        <v>-0.77095920763257553</v>
      </c>
      <c r="AC23" s="23">
        <f t="shared" si="0"/>
        <v>-3.7584261372088057</v>
      </c>
      <c r="AD23" s="23">
        <f t="shared" si="0"/>
        <v>-2.4645417293172498</v>
      </c>
      <c r="AE23" s="23">
        <f t="shared" si="0"/>
        <v>-2.3128776228977266</v>
      </c>
      <c r="AF23" s="23" t="str">
        <f t="shared" si="0"/>
        <v>na</v>
      </c>
      <c r="AG23" s="23" t="str">
        <f t="shared" si="0"/>
        <v>na</v>
      </c>
      <c r="AH23" s="23" t="str">
        <f t="shared" si="0"/>
        <v>na</v>
      </c>
      <c r="AI23" s="23">
        <f t="shared" si="0"/>
        <v>-1.1386474451188808</v>
      </c>
      <c r="AJ23" s="22">
        <f t="shared" si="4"/>
        <v>14.800704820048896</v>
      </c>
      <c r="AK23" s="23" t="str">
        <f t="shared" si="4"/>
        <v>na</v>
      </c>
      <c r="AL23" s="23" t="str">
        <f t="shared" si="4"/>
        <v>na</v>
      </c>
      <c r="AM23" s="23" t="str">
        <f t="shared" si="4"/>
        <v>na</v>
      </c>
      <c r="AN23" s="23">
        <f t="shared" si="4"/>
        <v>1.6445227577832107</v>
      </c>
      <c r="AO23" s="23">
        <f t="shared" si="4"/>
        <v>39.083111165441615</v>
      </c>
      <c r="AP23" s="23">
        <f t="shared" si="4"/>
        <v>16.805422699464284</v>
      </c>
      <c r="AQ23" s="23">
        <f t="shared" si="4"/>
        <v>14.800704820048896</v>
      </c>
      <c r="AR23" s="23" t="str">
        <f t="shared" si="4"/>
        <v>na</v>
      </c>
      <c r="AS23" s="23" t="str">
        <f t="shared" si="4"/>
        <v>na</v>
      </c>
      <c r="AT23" s="23" t="str">
        <f t="shared" si="4"/>
        <v>na</v>
      </c>
      <c r="AU23" s="25">
        <f t="shared" si="4"/>
        <v>3.5872004108236855</v>
      </c>
    </row>
    <row r="24" spans="1:47" x14ac:dyDescent="0.35">
      <c r="A24" s="33" t="s">
        <v>62</v>
      </c>
      <c r="B24" s="132" t="s">
        <v>530</v>
      </c>
      <c r="C24" t="s">
        <v>518</v>
      </c>
      <c r="D24" s="4">
        <v>57</v>
      </c>
      <c r="E24" s="159"/>
      <c r="F24" s="4">
        <v>2485.1770000000001</v>
      </c>
      <c r="G24" s="120">
        <v>57</v>
      </c>
      <c r="H24" s="121">
        <v>63.694267511929823</v>
      </c>
      <c r="I24" s="121">
        <v>169.37680134863089</v>
      </c>
      <c r="J24" s="40">
        <f t="shared" si="2"/>
        <v>2.5629670446785005E-2</v>
      </c>
      <c r="K24" s="41">
        <f t="shared" si="3"/>
        <v>6.8154824122640317E-2</v>
      </c>
      <c r="L24" s="27">
        <v>1</v>
      </c>
      <c r="M24">
        <v>1</v>
      </c>
      <c r="N24">
        <v>1</v>
      </c>
      <c r="O24">
        <v>0</v>
      </c>
      <c r="P24">
        <v>0</v>
      </c>
      <c r="Q24">
        <v>0.125</v>
      </c>
      <c r="R24">
        <v>0.1</v>
      </c>
      <c r="S24">
        <v>1</v>
      </c>
      <c r="T24">
        <v>1</v>
      </c>
      <c r="U24">
        <v>1</v>
      </c>
      <c r="V24">
        <v>0</v>
      </c>
      <c r="W24">
        <v>0</v>
      </c>
      <c r="X24" s="22">
        <f t="shared" si="0"/>
        <v>-3.6640045967931933</v>
      </c>
      <c r="Y24" s="23">
        <f t="shared" si="0"/>
        <v>-4.8853394623909239</v>
      </c>
      <c r="Z24" s="23">
        <f t="shared" si="0"/>
        <v>-6.2006231638038658</v>
      </c>
      <c r="AA24" s="23" t="str">
        <f t="shared" si="0"/>
        <v>na</v>
      </c>
      <c r="AB24" s="23" t="str">
        <f t="shared" si="0"/>
        <v>na</v>
      </c>
      <c r="AC24" s="23">
        <f t="shared" si="0"/>
        <v>-1.9846691565963128</v>
      </c>
      <c r="AD24" s="23">
        <f t="shared" si="0"/>
        <v>-1.5617068773216891</v>
      </c>
      <c r="AE24" s="23">
        <f t="shared" si="0"/>
        <v>-3.6640045967931933</v>
      </c>
      <c r="AF24" s="23">
        <f t="shared" si="0"/>
        <v>-3.6640045967931933</v>
      </c>
      <c r="AG24" s="23">
        <f t="shared" si="0"/>
        <v>-3.8714010834041286</v>
      </c>
      <c r="AH24" s="23" t="str">
        <f t="shared" si="0"/>
        <v>na</v>
      </c>
      <c r="AI24" s="23" t="str">
        <f t="shared" si="0"/>
        <v>na</v>
      </c>
      <c r="AJ24" s="22">
        <f t="shared" si="4"/>
        <v>7.0714285717289993</v>
      </c>
      <c r="AK24" s="23">
        <f t="shared" si="4"/>
        <v>12.571428571962663</v>
      </c>
      <c r="AL24" s="23">
        <f t="shared" si="4"/>
        <v>20.251901945070035</v>
      </c>
      <c r="AM24" s="23" t="str">
        <f t="shared" si="4"/>
        <v>na</v>
      </c>
      <c r="AN24" s="23" t="str">
        <f t="shared" si="4"/>
        <v>na</v>
      </c>
      <c r="AO24" s="23">
        <f t="shared" si="4"/>
        <v>2.0747767858024315</v>
      </c>
      <c r="AP24" s="23">
        <f t="shared" si="4"/>
        <v>1.2846776980620276</v>
      </c>
      <c r="AQ24" s="23">
        <f t="shared" si="4"/>
        <v>7.0714285717289993</v>
      </c>
      <c r="AR24" s="23">
        <f t="shared" si="4"/>
        <v>7.0714285717289993</v>
      </c>
      <c r="AS24" s="23">
        <f t="shared" si="4"/>
        <v>7.8946244218377144</v>
      </c>
      <c r="AT24" s="23" t="str">
        <f t="shared" si="4"/>
        <v>na</v>
      </c>
      <c r="AU24" s="25" t="str">
        <f t="shared" si="4"/>
        <v>na</v>
      </c>
    </row>
    <row r="25" spans="1:47" x14ac:dyDescent="0.35">
      <c r="A25" s="33" t="s">
        <v>105</v>
      </c>
      <c r="B25" s="132" t="s">
        <v>530</v>
      </c>
      <c r="C25" t="s">
        <v>518</v>
      </c>
      <c r="D25" s="4">
        <v>57</v>
      </c>
      <c r="E25" s="159"/>
      <c r="F25" s="4">
        <v>6989.1260000000002</v>
      </c>
      <c r="G25" s="120">
        <v>57</v>
      </c>
      <c r="H25" s="121">
        <v>1443.3187402715787</v>
      </c>
      <c r="I25" s="121">
        <v>5105.6916663293377</v>
      </c>
      <c r="J25" s="40">
        <f t="shared" si="2"/>
        <v>0.20650918874142185</v>
      </c>
      <c r="K25" s="41">
        <f t="shared" si="3"/>
        <v>0.73051933336576524</v>
      </c>
      <c r="L25" s="27">
        <v>1</v>
      </c>
      <c r="M25">
        <v>1</v>
      </c>
      <c r="N25">
        <v>0</v>
      </c>
      <c r="O25">
        <v>0</v>
      </c>
      <c r="P25">
        <v>0</v>
      </c>
      <c r="Q25">
        <v>0.125</v>
      </c>
      <c r="R25">
        <v>0.05</v>
      </c>
      <c r="S25">
        <v>1</v>
      </c>
      <c r="T25">
        <v>1</v>
      </c>
      <c r="U25">
        <v>0.25</v>
      </c>
      <c r="V25">
        <v>0.25</v>
      </c>
      <c r="W25">
        <v>0.25</v>
      </c>
      <c r="X25" s="22">
        <f t="shared" si="0"/>
        <v>-1.5774103700338837</v>
      </c>
      <c r="Y25" s="23">
        <f t="shared" si="0"/>
        <v>-2.103213826711845</v>
      </c>
      <c r="Z25" s="23" t="str">
        <f t="shared" si="0"/>
        <v>na</v>
      </c>
      <c r="AA25" s="23" t="str">
        <f t="shared" si="0"/>
        <v>na</v>
      </c>
      <c r="AB25" s="23" t="str">
        <f t="shared" si="0"/>
        <v>na</v>
      </c>
      <c r="AC25" s="23">
        <f t="shared" si="0"/>
        <v>-0.854430617101687</v>
      </c>
      <c r="AD25" s="23">
        <f t="shared" si="0"/>
        <v>-0.33616942312197523</v>
      </c>
      <c r="AE25" s="23">
        <f t="shared" si="0"/>
        <v>-1.5774103700338837</v>
      </c>
      <c r="AF25" s="23">
        <f t="shared" si="0"/>
        <v>-1.5774103700338837</v>
      </c>
      <c r="AG25" s="23">
        <f t="shared" si="0"/>
        <v>-0.41667443736744098</v>
      </c>
      <c r="AH25" s="23">
        <f t="shared" si="0"/>
        <v>-0.45068867715253819</v>
      </c>
      <c r="AI25" s="23">
        <f t="shared" si="0"/>
        <v>-0.77657125909360436</v>
      </c>
      <c r="AJ25" s="22">
        <f t="shared" si="4"/>
        <v>12.513669110176245</v>
      </c>
      <c r="AK25" s="23">
        <f t="shared" si="4"/>
        <v>22.246522862535546</v>
      </c>
      <c r="AL25" s="23" t="str">
        <f t="shared" si="4"/>
        <v>na</v>
      </c>
      <c r="AM25" s="23" t="str">
        <f t="shared" si="4"/>
        <v>na</v>
      </c>
      <c r="AN25" s="23" t="str">
        <f t="shared" si="4"/>
        <v>na</v>
      </c>
      <c r="AO25" s="23">
        <f t="shared" si="4"/>
        <v>3.6715452771176822</v>
      </c>
      <c r="AP25" s="23">
        <f t="shared" si="4"/>
        <v>0.56834455243745918</v>
      </c>
      <c r="AQ25" s="23">
        <f t="shared" si="4"/>
        <v>12.513669110176245</v>
      </c>
      <c r="AR25" s="23">
        <f t="shared" si="4"/>
        <v>12.513669110176245</v>
      </c>
      <c r="AS25" s="23">
        <f t="shared" si="4"/>
        <v>0.87315028323052468</v>
      </c>
      <c r="AT25" s="23">
        <f t="shared" si="4"/>
        <v>1.021524008993979</v>
      </c>
      <c r="AU25" s="25">
        <f t="shared" si="4"/>
        <v>3.0328987381823613</v>
      </c>
    </row>
    <row r="26" spans="1:47" x14ac:dyDescent="0.35">
      <c r="A26" s="33" t="s">
        <v>64</v>
      </c>
      <c r="B26" s="132" t="s">
        <v>530</v>
      </c>
      <c r="C26" t="s">
        <v>518</v>
      </c>
      <c r="D26" s="4">
        <v>57</v>
      </c>
      <c r="E26" s="159"/>
      <c r="F26" s="4">
        <v>116.80500000000001</v>
      </c>
      <c r="G26" s="120">
        <v>57</v>
      </c>
      <c r="H26" s="121">
        <v>16.826675391578949</v>
      </c>
      <c r="I26" s="121">
        <v>50.052267596334843</v>
      </c>
      <c r="J26" s="40">
        <f t="shared" si="2"/>
        <v>0.14405783478086509</v>
      </c>
      <c r="K26" s="41">
        <f t="shared" si="3"/>
        <v>0.42851134451722822</v>
      </c>
      <c r="L26" s="27">
        <v>1</v>
      </c>
      <c r="M26">
        <v>0</v>
      </c>
      <c r="N26">
        <v>0</v>
      </c>
      <c r="O26">
        <v>0</v>
      </c>
      <c r="P26">
        <v>0</v>
      </c>
      <c r="Q26">
        <v>0.25</v>
      </c>
      <c r="R26">
        <v>0.25</v>
      </c>
      <c r="S26">
        <v>1</v>
      </c>
      <c r="T26">
        <v>0</v>
      </c>
      <c r="U26">
        <v>0</v>
      </c>
      <c r="V26">
        <v>0</v>
      </c>
      <c r="W26">
        <v>0.25</v>
      </c>
      <c r="X26" s="22">
        <f t="shared" si="0"/>
        <v>-1.9375404296153715</v>
      </c>
      <c r="Y26" s="23" t="str">
        <f t="shared" si="0"/>
        <v>na</v>
      </c>
      <c r="Z26" s="23" t="str">
        <f t="shared" si="0"/>
        <v>na</v>
      </c>
      <c r="AA26" s="23" t="str">
        <f t="shared" si="0"/>
        <v>na</v>
      </c>
      <c r="AB26" s="23" t="str">
        <f t="shared" ref="AB26:AI30" si="5">IF(P26&gt;0,(P26/P$32)*LN($J26),"na")</f>
        <v>na</v>
      </c>
      <c r="AC26" s="23">
        <f t="shared" si="5"/>
        <v>-2.099002132083319</v>
      </c>
      <c r="AD26" s="23">
        <f t="shared" si="5"/>
        <v>-2.06459226106556</v>
      </c>
      <c r="AE26" s="23">
        <f t="shared" si="5"/>
        <v>-1.9375404296153715</v>
      </c>
      <c r="AF26" s="23" t="str">
        <f t="shared" si="5"/>
        <v>na</v>
      </c>
      <c r="AG26" s="23" t="str">
        <f t="shared" si="5"/>
        <v>na</v>
      </c>
      <c r="AH26" s="23" t="str">
        <f t="shared" si="5"/>
        <v>na</v>
      </c>
      <c r="AI26" s="23">
        <f t="shared" si="5"/>
        <v>-0.95386605765679833</v>
      </c>
      <c r="AJ26" s="22">
        <f t="shared" si="4"/>
        <v>8.8481175178515716</v>
      </c>
      <c r="AK26" s="23" t="str">
        <f t="shared" si="4"/>
        <v>na</v>
      </c>
      <c r="AL26" s="23" t="str">
        <f t="shared" si="4"/>
        <v>na</v>
      </c>
      <c r="AM26" s="23" t="str">
        <f t="shared" si="4"/>
        <v>na</v>
      </c>
      <c r="AN26" s="23" t="str">
        <f t="shared" si="4"/>
        <v>na</v>
      </c>
      <c r="AO26" s="23">
        <f t="shared" si="4"/>
        <v>10.384249031367469</v>
      </c>
      <c r="AP26" s="23">
        <f t="shared" si="4"/>
        <v>10.046572564612443</v>
      </c>
      <c r="AQ26" s="23">
        <f t="shared" si="4"/>
        <v>8.8481175178515716</v>
      </c>
      <c r="AR26" s="23" t="str">
        <f t="shared" si="4"/>
        <v>na</v>
      </c>
      <c r="AS26" s="23" t="str">
        <f t="shared" si="4"/>
        <v>na</v>
      </c>
      <c r="AT26" s="23" t="str">
        <f t="shared" si="4"/>
        <v>na</v>
      </c>
      <c r="AU26" s="25">
        <f t="shared" si="4"/>
        <v>2.1444904942674583</v>
      </c>
    </row>
    <row r="27" spans="1:47" x14ac:dyDescent="0.35">
      <c r="A27" s="33" t="s">
        <v>106</v>
      </c>
      <c r="B27" s="132" t="s">
        <v>530</v>
      </c>
      <c r="C27" t="s">
        <v>518</v>
      </c>
      <c r="D27" s="4">
        <v>57</v>
      </c>
      <c r="E27" s="159"/>
      <c r="F27" s="4">
        <v>61.935000000000002</v>
      </c>
      <c r="G27" s="120">
        <v>57</v>
      </c>
      <c r="H27" s="121">
        <v>0</v>
      </c>
      <c r="I27" s="121">
        <v>0</v>
      </c>
      <c r="J27" s="40">
        <f t="shared" si="2"/>
        <v>0.01</v>
      </c>
      <c r="K27" s="41">
        <f t="shared" si="3"/>
        <v>0.01</v>
      </c>
      <c r="L27" s="27">
        <v>1</v>
      </c>
      <c r="M27">
        <v>0</v>
      </c>
      <c r="N27">
        <v>0</v>
      </c>
      <c r="O27">
        <v>0</v>
      </c>
      <c r="P27">
        <v>0</v>
      </c>
      <c r="Q27">
        <v>0.25</v>
      </c>
      <c r="R27">
        <v>0.05</v>
      </c>
      <c r="S27">
        <v>1</v>
      </c>
      <c r="T27">
        <v>0</v>
      </c>
      <c r="U27">
        <v>0</v>
      </c>
      <c r="V27">
        <v>1</v>
      </c>
      <c r="W27">
        <v>1</v>
      </c>
      <c r="X27" s="22">
        <f t="shared" ref="X27:AA30" si="6">IF(L27&gt;0,(L27/L$32)*LN($J27),"na")</f>
        <v>-4.6051701859880909</v>
      </c>
      <c r="Y27" s="23" t="str">
        <f t="shared" si="6"/>
        <v>na</v>
      </c>
      <c r="Z27" s="23" t="str">
        <f t="shared" si="6"/>
        <v>na</v>
      </c>
      <c r="AA27" s="23" t="str">
        <f t="shared" si="6"/>
        <v>na</v>
      </c>
      <c r="AB27" s="23" t="str">
        <f t="shared" si="5"/>
        <v>na</v>
      </c>
      <c r="AC27" s="23">
        <f t="shared" si="5"/>
        <v>-4.9889343681537648</v>
      </c>
      <c r="AD27" s="23">
        <f t="shared" si="5"/>
        <v>-0.98142971176795391</v>
      </c>
      <c r="AE27" s="23">
        <f t="shared" si="5"/>
        <v>-4.6051701859880909</v>
      </c>
      <c r="AF27" s="23" t="str">
        <f t="shared" si="5"/>
        <v>na</v>
      </c>
      <c r="AG27" s="23" t="str">
        <f t="shared" si="5"/>
        <v>na</v>
      </c>
      <c r="AH27" s="23">
        <f t="shared" si="5"/>
        <v>-5.2630516411292465</v>
      </c>
      <c r="AI27" s="23">
        <f t="shared" si="5"/>
        <v>-9.0686428277919333</v>
      </c>
      <c r="AJ27" s="22">
        <f t="shared" si="4"/>
        <v>1</v>
      </c>
      <c r="AK27" s="23" t="str">
        <f t="shared" si="4"/>
        <v>na</v>
      </c>
      <c r="AL27" s="23" t="str">
        <f t="shared" si="4"/>
        <v>na</v>
      </c>
      <c r="AM27" s="23" t="str">
        <f t="shared" si="4"/>
        <v>na</v>
      </c>
      <c r="AN27" s="23" t="str">
        <f t="shared" si="4"/>
        <v>na</v>
      </c>
      <c r="AO27" s="23">
        <f t="shared" si="4"/>
        <v>1.1736111111111109</v>
      </c>
      <c r="AP27" s="23">
        <f t="shared" si="4"/>
        <v>4.5417898414404738E-2</v>
      </c>
      <c r="AQ27" s="23">
        <f t="shared" si="4"/>
        <v>1</v>
      </c>
      <c r="AR27" s="23" t="str">
        <f t="shared" si="4"/>
        <v>na</v>
      </c>
      <c r="AS27" s="23" t="str">
        <f t="shared" si="4"/>
        <v>na</v>
      </c>
      <c r="AT27" s="23">
        <f t="shared" si="4"/>
        <v>1.3061224489795917</v>
      </c>
      <c r="AU27" s="25">
        <f t="shared" si="4"/>
        <v>3.8778698224852075</v>
      </c>
    </row>
    <row r="28" spans="1:47" x14ac:dyDescent="0.35">
      <c r="A28" s="33" t="s">
        <v>107</v>
      </c>
      <c r="B28" s="132" t="s">
        <v>530</v>
      </c>
      <c r="C28" t="s">
        <v>518</v>
      </c>
      <c r="D28" s="4">
        <v>57</v>
      </c>
      <c r="E28" s="159"/>
      <c r="F28" s="4">
        <v>0.55200000000000005</v>
      </c>
      <c r="G28" s="120">
        <v>57</v>
      </c>
      <c r="H28" s="121">
        <v>0</v>
      </c>
      <c r="I28" s="121">
        <v>0</v>
      </c>
      <c r="J28" s="40">
        <f t="shared" si="2"/>
        <v>0.01</v>
      </c>
      <c r="K28" s="41">
        <f t="shared" si="3"/>
        <v>0.01</v>
      </c>
      <c r="L28">
        <v>0</v>
      </c>
      <c r="M28">
        <v>0</v>
      </c>
      <c r="N28">
        <v>1</v>
      </c>
      <c r="O28">
        <v>0</v>
      </c>
      <c r="P28">
        <v>0</v>
      </c>
      <c r="Q28">
        <v>0.125</v>
      </c>
      <c r="R28">
        <v>0.1</v>
      </c>
      <c r="S28">
        <v>1</v>
      </c>
      <c r="T28">
        <v>1</v>
      </c>
      <c r="U28">
        <v>0</v>
      </c>
      <c r="V28">
        <v>0</v>
      </c>
      <c r="W28">
        <v>0</v>
      </c>
      <c r="X28" s="22" t="str">
        <f t="shared" si="6"/>
        <v>na</v>
      </c>
      <c r="Y28" s="23" t="str">
        <f t="shared" si="6"/>
        <v>na</v>
      </c>
      <c r="Z28" s="23">
        <f t="shared" si="6"/>
        <v>-7.7933649301336922</v>
      </c>
      <c r="AA28" s="23" t="str">
        <f t="shared" si="6"/>
        <v>na</v>
      </c>
      <c r="AB28" s="23" t="str">
        <f t="shared" si="5"/>
        <v>na</v>
      </c>
      <c r="AC28" s="23">
        <f t="shared" si="5"/>
        <v>-2.4944671840768824</v>
      </c>
      <c r="AD28" s="23">
        <f t="shared" si="5"/>
        <v>-1.9628594235359078</v>
      </c>
      <c r="AE28" s="23">
        <f t="shared" si="5"/>
        <v>-4.6051701859880909</v>
      </c>
      <c r="AF28" s="23">
        <f t="shared" si="5"/>
        <v>-4.6051701859880909</v>
      </c>
      <c r="AG28" s="23" t="str">
        <f t="shared" si="5"/>
        <v>na</v>
      </c>
      <c r="AH28" s="23" t="str">
        <f t="shared" si="5"/>
        <v>na</v>
      </c>
      <c r="AI28" s="23" t="str">
        <f t="shared" si="5"/>
        <v>na</v>
      </c>
      <c r="AJ28" s="22" t="str">
        <f t="shared" si="4"/>
        <v>na</v>
      </c>
      <c r="AK28" s="23" t="str">
        <f t="shared" si="4"/>
        <v>na</v>
      </c>
      <c r="AL28" s="23">
        <f t="shared" si="4"/>
        <v>2.8639053254437865</v>
      </c>
      <c r="AM28" s="23" t="str">
        <f t="shared" si="4"/>
        <v>na</v>
      </c>
      <c r="AN28" s="23" t="str">
        <f t="shared" si="4"/>
        <v>na</v>
      </c>
      <c r="AO28" s="23">
        <f t="shared" si="4"/>
        <v>0.29340277777777773</v>
      </c>
      <c r="AP28" s="23">
        <f t="shared" si="4"/>
        <v>0.18167159365761895</v>
      </c>
      <c r="AQ28" s="23">
        <f t="shared" si="4"/>
        <v>1</v>
      </c>
      <c r="AR28" s="23">
        <f t="shared" si="4"/>
        <v>1</v>
      </c>
      <c r="AS28" s="23" t="str">
        <f t="shared" si="4"/>
        <v>na</v>
      </c>
      <c r="AT28" s="23" t="str">
        <f t="shared" si="4"/>
        <v>na</v>
      </c>
      <c r="AU28" s="25" t="str">
        <f t="shared" si="4"/>
        <v>na</v>
      </c>
    </row>
    <row r="29" spans="1:47" x14ac:dyDescent="0.35">
      <c r="A29" s="38" t="s">
        <v>67</v>
      </c>
      <c r="B29" s="132" t="s">
        <v>531</v>
      </c>
      <c r="C29" t="s">
        <v>518</v>
      </c>
      <c r="D29" s="4">
        <v>68</v>
      </c>
      <c r="E29" s="159"/>
      <c r="F29" s="27">
        <v>62.152999999999999</v>
      </c>
      <c r="G29" s="123">
        <v>68</v>
      </c>
      <c r="H29" s="133">
        <v>14.658275023529413</v>
      </c>
      <c r="I29" s="133">
        <v>46.378755931851963</v>
      </c>
      <c r="J29" s="40">
        <f t="shared" si="2"/>
        <v>0.23584179401685218</v>
      </c>
      <c r="K29" s="41">
        <f t="shared" si="3"/>
        <v>0.74620301404360145</v>
      </c>
      <c r="L29" s="27">
        <v>0</v>
      </c>
      <c r="M29">
        <v>0.25</v>
      </c>
      <c r="N29">
        <v>0.25</v>
      </c>
      <c r="O29">
        <v>0.25</v>
      </c>
      <c r="P29">
        <v>0</v>
      </c>
      <c r="Q29">
        <v>0.25</v>
      </c>
      <c r="R29">
        <v>0.25</v>
      </c>
      <c r="S29">
        <v>0</v>
      </c>
      <c r="T29">
        <v>0</v>
      </c>
      <c r="U29">
        <v>1</v>
      </c>
      <c r="V29">
        <v>0</v>
      </c>
      <c r="W29">
        <v>0.25</v>
      </c>
      <c r="X29" s="22" t="str">
        <f t="shared" si="6"/>
        <v>na</v>
      </c>
      <c r="Y29" s="23">
        <f t="shared" si="6"/>
        <v>-0.48153135436217953</v>
      </c>
      <c r="Z29" s="23">
        <f t="shared" si="6"/>
        <v>-0.61117441130584327</v>
      </c>
      <c r="AA29" s="23">
        <f t="shared" si="6"/>
        <v>-0.64204180581623937</v>
      </c>
      <c r="AB29" s="23" t="str">
        <f t="shared" si="5"/>
        <v>na</v>
      </c>
      <c r="AC29" s="23">
        <f t="shared" si="5"/>
        <v>-1.5649769016770834</v>
      </c>
      <c r="AD29" s="23">
        <f t="shared" si="5"/>
        <v>-1.539321542633197</v>
      </c>
      <c r="AE29" s="23" t="str">
        <f t="shared" si="5"/>
        <v>na</v>
      </c>
      <c r="AF29" s="23" t="str">
        <f t="shared" si="5"/>
        <v>na</v>
      </c>
      <c r="AG29" s="23">
        <f t="shared" si="5"/>
        <v>-1.526363538355588</v>
      </c>
      <c r="AH29" s="23" t="str">
        <f t="shared" si="5"/>
        <v>na</v>
      </c>
      <c r="AI29" s="23">
        <f t="shared" si="5"/>
        <v>-0.71118476951952669</v>
      </c>
      <c r="AJ29" s="22" t="str">
        <f t="shared" si="4"/>
        <v>na</v>
      </c>
      <c r="AK29" s="23">
        <f t="shared" si="4"/>
        <v>1.1123205190038121</v>
      </c>
      <c r="AL29" s="23">
        <f t="shared" si="4"/>
        <v>1.7918891201111709</v>
      </c>
      <c r="AM29" s="23">
        <f t="shared" si="4"/>
        <v>1.9774587004512216</v>
      </c>
      <c r="AN29" s="23" t="str">
        <f t="shared" si="4"/>
        <v>na</v>
      </c>
      <c r="AO29" s="23">
        <f t="shared" si="4"/>
        <v>11.748885481977764</v>
      </c>
      <c r="AP29" s="23">
        <f t="shared" si="4"/>
        <v>11.366833575683946</v>
      </c>
      <c r="AQ29" s="23" t="str">
        <f t="shared" si="4"/>
        <v>na</v>
      </c>
      <c r="AR29" s="23" t="str">
        <f t="shared" si="4"/>
        <v>na</v>
      </c>
      <c r="AS29" s="23">
        <f t="shared" si="4"/>
        <v>11.176267115828976</v>
      </c>
      <c r="AT29" s="23" t="str">
        <f t="shared" si="4"/>
        <v>na</v>
      </c>
      <c r="AU29" s="25">
        <f t="shared" si="4"/>
        <v>2.4263067226364812</v>
      </c>
    </row>
    <row r="30" spans="1:47" x14ac:dyDescent="0.35">
      <c r="A30" s="33" t="s">
        <v>68</v>
      </c>
      <c r="B30" s="132" t="s">
        <v>530</v>
      </c>
      <c r="C30" t="s">
        <v>518</v>
      </c>
      <c r="D30" s="4">
        <v>57</v>
      </c>
      <c r="E30" s="159"/>
      <c r="F30" s="4">
        <v>21.138999999999999</v>
      </c>
      <c r="G30" s="120">
        <v>57</v>
      </c>
      <c r="H30" s="121">
        <v>0.22492127754385963</v>
      </c>
      <c r="I30" s="121">
        <v>1.6981184064257211</v>
      </c>
      <c r="J30" s="40">
        <f t="shared" si="2"/>
        <v>1.0640109633561646E-2</v>
      </c>
      <c r="K30" s="41">
        <f t="shared" si="3"/>
        <v>8.0331066106519758E-2</v>
      </c>
      <c r="L30" s="27">
        <v>0</v>
      </c>
      <c r="M30">
        <v>0</v>
      </c>
      <c r="N30">
        <v>0</v>
      </c>
      <c r="O30">
        <v>0</v>
      </c>
      <c r="P30">
        <v>0.25</v>
      </c>
      <c r="Q30">
        <v>0.125</v>
      </c>
      <c r="R30">
        <v>0.1</v>
      </c>
      <c r="S30">
        <v>1</v>
      </c>
      <c r="T30">
        <v>0</v>
      </c>
      <c r="U30">
        <v>0</v>
      </c>
      <c r="V30">
        <v>1</v>
      </c>
      <c r="W30">
        <v>1</v>
      </c>
      <c r="X30" s="22" t="str">
        <f t="shared" si="6"/>
        <v>na</v>
      </c>
      <c r="Y30" s="23" t="str">
        <f t="shared" si="6"/>
        <v>na</v>
      </c>
      <c r="Z30" s="23" t="str">
        <f t="shared" si="6"/>
        <v>na</v>
      </c>
      <c r="AA30" s="23" t="str">
        <f t="shared" si="6"/>
        <v>na</v>
      </c>
      <c r="AB30" s="23">
        <f t="shared" si="5"/>
        <v>-1.5143748304051847</v>
      </c>
      <c r="AC30" s="23">
        <f t="shared" si="5"/>
        <v>-2.4608590994084252</v>
      </c>
      <c r="AD30" s="23">
        <f t="shared" si="5"/>
        <v>-1.9364137175672855</v>
      </c>
      <c r="AE30" s="23">
        <f t="shared" si="5"/>
        <v>-4.5431244912155542</v>
      </c>
      <c r="AF30" s="23" t="str">
        <f t="shared" si="5"/>
        <v>na</v>
      </c>
      <c r="AG30" s="23" t="str">
        <f t="shared" si="5"/>
        <v>na</v>
      </c>
      <c r="AH30" s="23">
        <f t="shared" si="5"/>
        <v>-5.1921422756749189</v>
      </c>
      <c r="AI30" s="23">
        <f t="shared" si="5"/>
        <v>-8.9464605365475531</v>
      </c>
      <c r="AJ30" s="22" t="str">
        <f t="shared" si="4"/>
        <v>na</v>
      </c>
      <c r="AK30" s="23" t="str">
        <f t="shared" si="4"/>
        <v>na</v>
      </c>
      <c r="AL30" s="23" t="str">
        <f t="shared" si="4"/>
        <v>na</v>
      </c>
      <c r="AM30" s="23" t="str">
        <f t="shared" si="4"/>
        <v>na</v>
      </c>
      <c r="AN30" s="23">
        <f t="shared" si="4"/>
        <v>6.3333333333333339</v>
      </c>
      <c r="AO30" s="23">
        <f t="shared" si="4"/>
        <v>16.723958333333332</v>
      </c>
      <c r="AP30" s="23">
        <f t="shared" si="4"/>
        <v>10.355280838484282</v>
      </c>
      <c r="AQ30" s="23">
        <f t="shared" si="4"/>
        <v>57.000000000000007</v>
      </c>
      <c r="AR30" s="23" t="str">
        <f t="shared" si="4"/>
        <v>na</v>
      </c>
      <c r="AS30" s="23" t="str">
        <f t="shared" si="4"/>
        <v>na</v>
      </c>
      <c r="AT30" s="23">
        <f t="shared" si="4"/>
        <v>74.448979591836732</v>
      </c>
      <c r="AU30" s="25">
        <f t="shared" si="4"/>
        <v>221.03857988165686</v>
      </c>
    </row>
    <row r="31" spans="1:47" x14ac:dyDescent="0.35">
      <c r="F31" s="4"/>
      <c r="G31" s="4"/>
      <c r="W31" s="5"/>
      <c r="AJ31" s="22"/>
      <c r="AU31" s="5"/>
    </row>
    <row r="32" spans="1:47" x14ac:dyDescent="0.35">
      <c r="A32" t="s">
        <v>523</v>
      </c>
      <c r="F32" s="4"/>
      <c r="G32" s="4"/>
      <c r="L32" s="22">
        <f t="shared" ref="L32:W32" si="7">SUM(L5:L30)/L33</f>
        <v>1</v>
      </c>
      <c r="M32" s="23">
        <f t="shared" si="7"/>
        <v>0.75</v>
      </c>
      <c r="N32" s="23">
        <f t="shared" si="7"/>
        <v>0.59090909090909094</v>
      </c>
      <c r="O32" s="23">
        <f t="shared" si="7"/>
        <v>0.5625</v>
      </c>
      <c r="P32" s="23">
        <f t="shared" si="7"/>
        <v>0.75</v>
      </c>
      <c r="Q32" s="23">
        <f t="shared" si="7"/>
        <v>0.23076923076923078</v>
      </c>
      <c r="R32" s="23">
        <f t="shared" si="7"/>
        <v>0.23461538461538461</v>
      </c>
      <c r="S32" s="23">
        <f t="shared" si="7"/>
        <v>1</v>
      </c>
      <c r="T32" s="23">
        <f t="shared" si="7"/>
        <v>1</v>
      </c>
      <c r="U32" s="23">
        <f t="shared" si="7"/>
        <v>0.9464285714285714</v>
      </c>
      <c r="V32" s="23">
        <f t="shared" si="7"/>
        <v>0.875</v>
      </c>
      <c r="W32" s="23">
        <f t="shared" si="7"/>
        <v>0.5078125</v>
      </c>
      <c r="X32" s="22">
        <f>(1/L33)*(SUM(X3:X30))</f>
        <v>-2.799303832692364</v>
      </c>
      <c r="Y32" s="23">
        <f t="shared" ref="Y32:AI32" si="8">(1/M33)*(SUM(Y3:Y30))</f>
        <v>-2.3464297932781348</v>
      </c>
      <c r="Z32" s="23">
        <f t="shared" si="8"/>
        <v>-2.8756478400173071</v>
      </c>
      <c r="AA32" s="23">
        <f t="shared" si="8"/>
        <v>-2.9052364076996797</v>
      </c>
      <c r="AB32" s="23">
        <f t="shared" si="8"/>
        <v>-3.0586971564176522</v>
      </c>
      <c r="AC32" s="23">
        <f t="shared" si="8"/>
        <v>-2.8163152311575526</v>
      </c>
      <c r="AD32" s="23">
        <f t="shared" si="8"/>
        <v>-2.9031438763050739</v>
      </c>
      <c r="AE32" s="23">
        <f t="shared" si="8"/>
        <v>-2.8596087062703677</v>
      </c>
      <c r="AF32" s="23">
        <f t="shared" si="8"/>
        <v>-2.8673291916421615</v>
      </c>
      <c r="AG32" s="23">
        <f t="shared" si="8"/>
        <v>-2.9308841608421772</v>
      </c>
      <c r="AH32" s="23">
        <f t="shared" si="8"/>
        <v>-4.0793958150840517</v>
      </c>
      <c r="AI32" s="23">
        <f t="shared" si="8"/>
        <v>-3.2122812413299235</v>
      </c>
      <c r="AJ32" s="22">
        <f>SUM(AJ5:AJ30)</f>
        <v>342.46746732695686</v>
      </c>
      <c r="AK32" s="23">
        <f t="shared" ref="AK32:AU32" si="9">SUM(AK5:AK30)</f>
        <v>146.88954978333479</v>
      </c>
      <c r="AL32" s="23">
        <f t="shared" si="9"/>
        <v>129.14714134449059</v>
      </c>
      <c r="AM32" s="23">
        <f t="shared" si="9"/>
        <v>284.43572267480386</v>
      </c>
      <c r="AN32" s="23">
        <f t="shared" si="9"/>
        <v>180.10488144421021</v>
      </c>
      <c r="AO32" s="23">
        <f t="shared" si="9"/>
        <v>461.87529740623677</v>
      </c>
      <c r="AP32" s="23">
        <f t="shared" si="9"/>
        <v>1026.1179832600701</v>
      </c>
      <c r="AQ32" s="23">
        <f t="shared" si="9"/>
        <v>379.16606636337605</v>
      </c>
      <c r="AR32" s="23">
        <f t="shared" si="9"/>
        <v>104.12808844501814</v>
      </c>
      <c r="AS32" s="23">
        <f t="shared" si="9"/>
        <v>253.14152592070195</v>
      </c>
      <c r="AT32" s="23">
        <f t="shared" si="9"/>
        <v>179.04784363489551</v>
      </c>
      <c r="AU32" s="25">
        <f t="shared" si="9"/>
        <v>702.20723874364103</v>
      </c>
    </row>
    <row r="33" spans="1:47" x14ac:dyDescent="0.35">
      <c r="A33" t="s">
        <v>69</v>
      </c>
      <c r="F33" s="4"/>
      <c r="G33" s="24">
        <f>COUNT(G5:G30)</f>
        <v>26</v>
      </c>
      <c r="L33" s="4">
        <f t="shared" ref="L33:W33" si="10">COUNTIF(L5:L30,"&gt;0")</f>
        <v>23</v>
      </c>
      <c r="M33">
        <f t="shared" si="10"/>
        <v>12</v>
      </c>
      <c r="N33">
        <f t="shared" si="10"/>
        <v>11</v>
      </c>
      <c r="O33">
        <f t="shared" si="10"/>
        <v>12</v>
      </c>
      <c r="P33">
        <f t="shared" si="10"/>
        <v>9</v>
      </c>
      <c r="Q33">
        <f t="shared" si="10"/>
        <v>26</v>
      </c>
      <c r="R33">
        <f t="shared" si="10"/>
        <v>26</v>
      </c>
      <c r="S33">
        <f t="shared" si="10"/>
        <v>23</v>
      </c>
      <c r="T33">
        <f t="shared" si="10"/>
        <v>10</v>
      </c>
      <c r="U33">
        <f t="shared" si="10"/>
        <v>14</v>
      </c>
      <c r="V33">
        <f t="shared" si="10"/>
        <v>6</v>
      </c>
      <c r="W33">
        <f t="shared" si="10"/>
        <v>16</v>
      </c>
      <c r="X33" s="22"/>
      <c r="Y33" s="23"/>
      <c r="Z33" s="23"/>
      <c r="AA33" s="23"/>
      <c r="AB33" s="23"/>
      <c r="AC33" s="23"/>
      <c r="AD33" s="23"/>
      <c r="AE33" s="23"/>
      <c r="AF33" s="23"/>
      <c r="AG33" s="23"/>
      <c r="AH33" s="23"/>
      <c r="AI33" s="23"/>
      <c r="AJ33" s="22">
        <f>AJ32*X34^2</f>
        <v>1.2681624993929801</v>
      </c>
      <c r="AK33" s="23">
        <f t="shared" ref="AK33:AU33" si="11">AK32*Y34^2</f>
        <v>1.3455748988114207</v>
      </c>
      <c r="AL33" s="23">
        <f t="shared" si="11"/>
        <v>0.41051480083173697</v>
      </c>
      <c r="AM33" s="23">
        <f t="shared" si="11"/>
        <v>0.85217317292156258</v>
      </c>
      <c r="AN33" s="23">
        <f t="shared" si="11"/>
        <v>0.39698572467297927</v>
      </c>
      <c r="AO33" s="23">
        <f t="shared" si="11"/>
        <v>1.6531201021835349</v>
      </c>
      <c r="AP33" s="23">
        <f t="shared" si="11"/>
        <v>3.0871559419537045</v>
      </c>
      <c r="AQ33" s="23">
        <f t="shared" si="11"/>
        <v>1.2445286531652364</v>
      </c>
      <c r="AR33" s="23">
        <f t="shared" si="11"/>
        <v>0.33654055324973126</v>
      </c>
      <c r="AS33" s="23">
        <f t="shared" si="11"/>
        <v>0.72049298609332224</v>
      </c>
      <c r="AT33" s="23">
        <f t="shared" si="11"/>
        <v>5.1244930795420106E-2</v>
      </c>
      <c r="AU33" s="25">
        <f t="shared" si="11"/>
        <v>1.138448180260853</v>
      </c>
    </row>
    <row r="34" spans="1:47" ht="24" x14ac:dyDescent="0.65">
      <c r="A34" s="26" t="s">
        <v>524</v>
      </c>
      <c r="B34" s="26"/>
      <c r="C34" s="26"/>
      <c r="D34" s="26"/>
      <c r="L34" s="27">
        <f>IF(L5&gt;0,$G5,0)+IF(L6&gt;0,$G6,0)+IF(L7&gt;0,$G7,0)+IF(L8&gt;0,$G8,0)+IF(L9&gt;0,$G9,0)+IF(L10&gt;0,$G10,0)+IF(L11&gt;0,$G11,0)+IF(L12&gt;0,$G12,0)+IF(L13&gt;0,$G13,0)+IF(L14&gt;0,$G14,0)+IF(L15&gt;0,$G15,0)+IF(L16&gt;0,$G16,0)+IF(L17&gt;0,$G17,0)+IF(L18&gt;0,$G18,0)+IF(L19&gt;0,$G19,0)+IF(L20&gt;0,$G20,0)+IF(L21&gt;0,$G21,0)+IF(L22&gt;0,$G22,0)+IF(L23&gt;0,$G23,0)+IF(L24&gt;0,$G24,0)+IF(L25&gt;0,$G25,0)+IF(L26&gt;0,$G26,0)+IF(L27&gt;0,$G27,0)+IF(L28&gt;0,$G28,0)+IF(L29&gt;0,$G29,0)+IF(L30&gt;0,$G30,0)</f>
        <v>1344</v>
      </c>
      <c r="M34" s="27">
        <f t="shared" ref="M34:W34" si="12">IF(M5&gt;0,$G5,0)+IF(M6&gt;0,$G6,0)+IF(M7&gt;0,$G7,0)+IF(M8&gt;0,$G8,0)+IF(M9&gt;0,$G9,0)+IF(M10&gt;0,$G10,0)+IF(M11&gt;0,$G11,0)+IF(M12&gt;0,$G12,0)+IF(M13&gt;0,$G13,0)+IF(M14&gt;0,$G14,0)+IF(M15&gt;0,$G15,0)+IF(M16&gt;0,$G16,0)+IF(M17&gt;0,$G17,0)+IF(M18&gt;0,$G18,0)+IF(M19&gt;0,$G19,0)+IF(M20&gt;0,$G20,0)+IF(M21&gt;0,$G21,0)+IF(M22&gt;0,$G22,0)+IF(M23&gt;0,$G23,0)+IF(M24&gt;0,$G24,0)+IF(M25&gt;0,$G25,0)+IF(M26&gt;0,$G26,0)+IF(M27&gt;0,$G27,0)+IF(M28&gt;0,$G28,0)+IF(M29&gt;0,$G29,0)+IF(M30&gt;0,$G30,0)</f>
        <v>717</v>
      </c>
      <c r="N34" s="27">
        <f t="shared" si="12"/>
        <v>660</v>
      </c>
      <c r="O34" s="27">
        <f t="shared" si="12"/>
        <v>706</v>
      </c>
      <c r="P34" s="27">
        <f t="shared" si="12"/>
        <v>513</v>
      </c>
      <c r="Q34" s="27">
        <f t="shared" si="12"/>
        <v>1526</v>
      </c>
      <c r="R34" s="27">
        <f t="shared" si="12"/>
        <v>1526</v>
      </c>
      <c r="S34" s="27">
        <f t="shared" si="12"/>
        <v>1333</v>
      </c>
      <c r="T34" s="27">
        <f t="shared" si="12"/>
        <v>603</v>
      </c>
      <c r="U34" s="27">
        <f t="shared" si="12"/>
        <v>842</v>
      </c>
      <c r="V34" s="27">
        <f t="shared" si="12"/>
        <v>353</v>
      </c>
      <c r="W34" s="27">
        <f t="shared" si="12"/>
        <v>956</v>
      </c>
      <c r="X34" s="28">
        <f>EXP(X32)</f>
        <v>6.0852411341978649E-2</v>
      </c>
      <c r="Y34" s="29">
        <f t="shared" ref="Y34:AI34" si="13">EXP(Y32)</f>
        <v>9.5710258369128803E-2</v>
      </c>
      <c r="Z34" s="29">
        <f t="shared" si="13"/>
        <v>5.6379602707262132E-2</v>
      </c>
      <c r="AA34" s="29">
        <f t="shared" si="13"/>
        <v>5.473584909564002E-2</v>
      </c>
      <c r="AB34" s="29">
        <f t="shared" si="13"/>
        <v>4.6948822363703936E-2</v>
      </c>
      <c r="AC34" s="29">
        <f t="shared" si="13"/>
        <v>5.9825981977412651E-2</v>
      </c>
      <c r="AD34" s="29">
        <f t="shared" si="13"/>
        <v>5.4850505497506259E-2</v>
      </c>
      <c r="AE34" s="29">
        <f t="shared" si="13"/>
        <v>5.7291173557067303E-2</v>
      </c>
      <c r="AF34" s="29">
        <f t="shared" si="13"/>
        <v>5.6850560949871509E-2</v>
      </c>
      <c r="AG34" s="29">
        <f t="shared" si="13"/>
        <v>5.3349847440141866E-2</v>
      </c>
      <c r="AH34" s="29">
        <f t="shared" si="13"/>
        <v>1.6917683974986809E-2</v>
      </c>
      <c r="AI34" s="29">
        <f t="shared" si="13"/>
        <v>4.0264655027253252E-2</v>
      </c>
      <c r="AJ34" s="22">
        <f t="shared" ref="AJ34:AU34" si="14">SQRT(AJ33)</f>
        <v>1.126127212793022</v>
      </c>
      <c r="AK34" s="23">
        <f t="shared" si="14"/>
        <v>1.1599891804717062</v>
      </c>
      <c r="AL34" s="23">
        <f t="shared" si="14"/>
        <v>0.64071428954857634</v>
      </c>
      <c r="AM34" s="23">
        <f t="shared" si="14"/>
        <v>0.92313226187885045</v>
      </c>
      <c r="AN34" s="23">
        <f t="shared" si="14"/>
        <v>0.63006803178147297</v>
      </c>
      <c r="AO34" s="23">
        <f t="shared" si="14"/>
        <v>1.2857371823913062</v>
      </c>
      <c r="AP34" s="23">
        <f t="shared" si="14"/>
        <v>1.7570304328479074</v>
      </c>
      <c r="AQ34" s="23">
        <f t="shared" si="14"/>
        <v>1.1155844446590479</v>
      </c>
      <c r="AR34" s="23">
        <f t="shared" si="14"/>
        <v>0.58012115394090846</v>
      </c>
      <c r="AS34" s="23">
        <f t="shared" si="14"/>
        <v>0.84881858255655684</v>
      </c>
      <c r="AT34" s="23">
        <f t="shared" si="14"/>
        <v>0.2263734321766141</v>
      </c>
      <c r="AU34" s="25">
        <f t="shared" si="14"/>
        <v>1.0669808715533999</v>
      </c>
    </row>
    <row r="35" spans="1:47" ht="16.5" x14ac:dyDescent="0.45">
      <c r="A35" s="31" t="s">
        <v>70</v>
      </c>
      <c r="B35" s="31"/>
      <c r="C35" s="31"/>
      <c r="D35" s="31"/>
      <c r="X35" s="22"/>
      <c r="Y35" s="23"/>
      <c r="Z35" s="23"/>
      <c r="AA35" s="23"/>
      <c r="AB35" s="23"/>
      <c r="AC35" s="23"/>
      <c r="AD35" s="23"/>
      <c r="AE35" s="23"/>
      <c r="AF35" s="23"/>
      <c r="AG35" s="23"/>
      <c r="AH35" s="23"/>
      <c r="AI35" s="25"/>
    </row>
    <row r="36" spans="1:47" x14ac:dyDescent="0.35">
      <c r="A36" s="31" t="s">
        <v>525</v>
      </c>
      <c r="B36" s="31"/>
      <c r="C36" s="31"/>
      <c r="D36" s="31"/>
      <c r="V36" t="s">
        <v>71</v>
      </c>
      <c r="X36" s="22">
        <f>SQRT(((L34-1)*(AJ34^2))/(L34-1))</f>
        <v>1.126127212793022</v>
      </c>
      <c r="Y36" s="23">
        <f t="shared" ref="Y36:AI36" si="15">SQRT(((M34-1)*(AK34^2))/(M34-1))</f>
        <v>1.1599891804717062</v>
      </c>
      <c r="Z36" s="23">
        <f t="shared" si="15"/>
        <v>0.64071428954857634</v>
      </c>
      <c r="AA36" s="23">
        <f t="shared" si="15"/>
        <v>0.92313226187885045</v>
      </c>
      <c r="AB36" s="23">
        <f t="shared" si="15"/>
        <v>0.63006803178147297</v>
      </c>
      <c r="AC36" s="23">
        <f t="shared" si="15"/>
        <v>1.2857371823913062</v>
      </c>
      <c r="AD36" s="23">
        <f t="shared" si="15"/>
        <v>1.7570304328479074</v>
      </c>
      <c r="AE36" s="23">
        <f t="shared" si="15"/>
        <v>1.1155844446590479</v>
      </c>
      <c r="AF36" s="23">
        <f t="shared" si="15"/>
        <v>0.58012115394090846</v>
      </c>
      <c r="AG36" s="23">
        <f t="shared" si="15"/>
        <v>0.84881858255655684</v>
      </c>
      <c r="AH36" s="23">
        <f t="shared" si="15"/>
        <v>0.22637343217661413</v>
      </c>
      <c r="AI36" s="25">
        <f t="shared" si="15"/>
        <v>1.0669808715533999</v>
      </c>
    </row>
    <row r="37" spans="1:47" x14ac:dyDescent="0.35">
      <c r="V37" t="s">
        <v>72</v>
      </c>
      <c r="X37" s="22">
        <f>(1-X34)/(SQRT((2*(X36^2)/L34)))</f>
        <v>21.618772481422297</v>
      </c>
      <c r="Y37" s="23">
        <f t="shared" ref="Y37:AI37" si="16">(1-Y34)/(SQRT((2*(Y36^2)/M34)))</f>
        <v>14.76040404080166</v>
      </c>
      <c r="Z37" s="23">
        <f t="shared" si="16"/>
        <v>26.754071291369605</v>
      </c>
      <c r="AA37" s="23">
        <f t="shared" si="16"/>
        <v>19.23873937010702</v>
      </c>
      <c r="AB37" s="23">
        <f t="shared" si="16"/>
        <v>24.225483968077143</v>
      </c>
      <c r="AC37" s="23">
        <f t="shared" si="16"/>
        <v>20.198462420187596</v>
      </c>
      <c r="AD37" s="23">
        <f t="shared" si="16"/>
        <v>14.858791598618074</v>
      </c>
      <c r="AE37" s="23">
        <f t="shared" si="16"/>
        <v>21.81600378251991</v>
      </c>
      <c r="AF37" s="23">
        <f t="shared" si="16"/>
        <v>28.229648256839297</v>
      </c>
      <c r="AG37" s="23">
        <f t="shared" si="16"/>
        <v>22.883143204573191</v>
      </c>
      <c r="AH37" s="23">
        <f t="shared" si="16"/>
        <v>57.694814763551236</v>
      </c>
      <c r="AI37" s="25">
        <f t="shared" si="16"/>
        <v>19.665672567711411</v>
      </c>
    </row>
    <row r="38" spans="1:47" x14ac:dyDescent="0.35">
      <c r="A38" s="32" t="s">
        <v>73</v>
      </c>
      <c r="B38" s="32"/>
      <c r="C38" s="32"/>
      <c r="D38" s="32"/>
      <c r="V38" t="s">
        <v>74</v>
      </c>
      <c r="X38" s="22">
        <f>TINV(0.05,2*L34-2)</f>
        <v>1.9608475744147367</v>
      </c>
      <c r="Y38" s="23">
        <f t="shared" ref="Y38:AI38" si="17">TINV(0.05,2*M34-2)</f>
        <v>1.961621975808052</v>
      </c>
      <c r="Z38" s="23">
        <f t="shared" si="17"/>
        <v>1.9617655127673463</v>
      </c>
      <c r="AA38" s="23">
        <f t="shared" si="17"/>
        <v>1.9616478670141888</v>
      </c>
      <c r="AB38" s="23">
        <f t="shared" si="17"/>
        <v>1.9622833497896082</v>
      </c>
      <c r="AC38" s="23">
        <f t="shared" si="17"/>
        <v>1.9607420818890335</v>
      </c>
      <c r="AD38" s="23">
        <f t="shared" si="17"/>
        <v>1.9607420818890335</v>
      </c>
      <c r="AE38" s="23">
        <f t="shared" si="17"/>
        <v>1.9608548745877452</v>
      </c>
      <c r="AF38" s="23">
        <f t="shared" si="17"/>
        <v>1.9619362580137396</v>
      </c>
      <c r="AG38" s="23">
        <f t="shared" si="17"/>
        <v>1.9613753699116054</v>
      </c>
      <c r="AH38" s="23">
        <f t="shared" si="17"/>
        <v>1.9633393902541825</v>
      </c>
      <c r="AI38" s="25">
        <f t="shared" si="17"/>
        <v>1.9612067854192154</v>
      </c>
    </row>
    <row r="39" spans="1:47" x14ac:dyDescent="0.35">
      <c r="A39" s="32" t="s">
        <v>80</v>
      </c>
      <c r="B39" s="32"/>
      <c r="C39" s="32"/>
      <c r="D39" s="32"/>
      <c r="V39" t="s">
        <v>76</v>
      </c>
      <c r="X39" s="22">
        <f>TDIST(ABS(X37),2*L34-2,1)</f>
        <v>5.4242635890853234E-96</v>
      </c>
      <c r="Y39" s="23">
        <f t="shared" ref="Y39:AI39" si="18">TDIST(ABS(Y37),2*M34-2,1)</f>
        <v>2.6412364921868262E-46</v>
      </c>
      <c r="Z39" s="23">
        <f t="shared" si="18"/>
        <v>1.3149811834509549E-126</v>
      </c>
      <c r="AA39" s="23">
        <f t="shared" si="18"/>
        <v>9.9374999041622612E-74</v>
      </c>
      <c r="AB39" s="23">
        <f t="shared" si="18"/>
        <v>3.734390753527347E-103</v>
      </c>
      <c r="AC39" s="23">
        <f t="shared" si="18"/>
        <v>1.496727131745545E-85</v>
      </c>
      <c r="AD39" s="23">
        <f t="shared" si="18"/>
        <v>1.4300382287535419E-48</v>
      </c>
      <c r="AE39" s="23">
        <f t="shared" si="18"/>
        <v>1.6202774246119772E-97</v>
      </c>
      <c r="AF39" s="23">
        <f t="shared" si="18"/>
        <v>2.8683542760092241E-135</v>
      </c>
      <c r="AG39" s="23">
        <f t="shared" si="18"/>
        <v>2.0262176195841858E-101</v>
      </c>
      <c r="AH39" s="23">
        <f t="shared" si="18"/>
        <v>2.4810218920506341E-269</v>
      </c>
      <c r="AI39" s="25">
        <f t="shared" si="18"/>
        <v>7.4365553548857606E-79</v>
      </c>
    </row>
    <row r="40" spans="1:47" x14ac:dyDescent="0.35">
      <c r="A40" s="33" t="s">
        <v>82</v>
      </c>
      <c r="B40" s="33"/>
      <c r="C40" s="33"/>
      <c r="D40" s="33"/>
      <c r="V40" t="s">
        <v>78</v>
      </c>
      <c r="X40" s="22" t="str">
        <f>IF(L33&gt;4,IF(X39&lt;0.001,"***",IF(X39&lt;0.01,"**",IF(X39&lt;0.05,"*","ns"))),"na")</f>
        <v>***</v>
      </c>
      <c r="Y40" s="23" t="str">
        <f t="shared" ref="Y40:AI40" si="19">IF(M33&gt;4,IF(Y39&lt;0.001,"***",IF(Y39&lt;0.01,"**",IF(Y39&lt;0.05,"*","ns"))),"na")</f>
        <v>***</v>
      </c>
      <c r="Z40" s="23" t="str">
        <f t="shared" si="19"/>
        <v>***</v>
      </c>
      <c r="AA40" s="23" t="str">
        <f t="shared" si="19"/>
        <v>***</v>
      </c>
      <c r="AB40" s="23" t="str">
        <f t="shared" si="19"/>
        <v>***</v>
      </c>
      <c r="AC40" s="23" t="str">
        <f t="shared" si="19"/>
        <v>***</v>
      </c>
      <c r="AD40" s="23" t="str">
        <f t="shared" si="19"/>
        <v>***</v>
      </c>
      <c r="AE40" s="23" t="str">
        <f t="shared" si="19"/>
        <v>***</v>
      </c>
      <c r="AF40" s="23" t="str">
        <f t="shared" si="19"/>
        <v>***</v>
      </c>
      <c r="AG40" s="23" t="str">
        <f t="shared" si="19"/>
        <v>***</v>
      </c>
      <c r="AH40" s="23" t="str">
        <f t="shared" si="19"/>
        <v>***</v>
      </c>
      <c r="AI40" s="25" t="str">
        <f t="shared" si="19"/>
        <v>***</v>
      </c>
    </row>
    <row r="41" spans="1:47" x14ac:dyDescent="0.35">
      <c r="A41" s="33" t="s">
        <v>108</v>
      </c>
      <c r="B41" s="33"/>
      <c r="C41" s="33"/>
      <c r="D41" s="33"/>
    </row>
    <row r="42" spans="1:47" x14ac:dyDescent="0.35">
      <c r="A42" s="42" t="s">
        <v>109</v>
      </c>
      <c r="B42" s="42"/>
      <c r="C42" s="42"/>
      <c r="D42" s="42"/>
    </row>
    <row r="43" spans="1:47" x14ac:dyDescent="0.35">
      <c r="A43" s="33"/>
      <c r="B43" s="33"/>
      <c r="C43" s="33"/>
    </row>
    <row r="45" spans="1:47" x14ac:dyDescent="0.35">
      <c r="A45" t="s">
        <v>526</v>
      </c>
    </row>
    <row r="46" spans="1:47" x14ac:dyDescent="0.35">
      <c r="A46" t="s">
        <v>85</v>
      </c>
    </row>
    <row r="47" spans="1:47" x14ac:dyDescent="0.35">
      <c r="A47" t="s">
        <v>86</v>
      </c>
    </row>
    <row r="48" spans="1:47" x14ac:dyDescent="0.35">
      <c r="A48" t="s">
        <v>87</v>
      </c>
    </row>
    <row r="50" spans="2:3" x14ac:dyDescent="0.35">
      <c r="B50" s="33"/>
      <c r="C50" s="33"/>
    </row>
  </sheetData>
  <mergeCells count="14">
    <mergeCell ref="X1:AI1"/>
    <mergeCell ref="AJ1:AU1"/>
    <mergeCell ref="L1:W1"/>
    <mergeCell ref="E5:E30"/>
    <mergeCell ref="H4:K4"/>
    <mergeCell ref="N2:R2"/>
    <mergeCell ref="U2:W2"/>
    <mergeCell ref="X2:X4"/>
    <mergeCell ref="AG2:AI2"/>
    <mergeCell ref="AJ2:AJ4"/>
    <mergeCell ref="AL2:AP2"/>
    <mergeCell ref="AS2:AU2"/>
    <mergeCell ref="L2:L4"/>
    <mergeCell ref="Z2:AD2"/>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49"/>
  <sheetViews>
    <sheetView workbookViewId="0">
      <pane xSplit="4" ySplit="4" topLeftCell="J5" activePane="bottomRight" state="frozen"/>
      <selection pane="topRight" activeCell="F1" sqref="F1"/>
      <selection pane="bottomLeft" activeCell="A6" sqref="A6"/>
      <selection pane="bottomRight" activeCell="L22" sqref="L22:W28"/>
    </sheetView>
  </sheetViews>
  <sheetFormatPr defaultRowHeight="14.5" x14ac:dyDescent="0.35"/>
  <cols>
    <col min="1" max="1" width="24" customWidth="1"/>
    <col min="2" max="4" width="14.54296875" customWidth="1"/>
    <col min="5" max="5" width="14.26953125" customWidth="1"/>
    <col min="6" max="6" width="11" style="45" customWidth="1"/>
    <col min="7" max="7" width="10.26953125" style="45" customWidth="1"/>
    <col min="8" max="9" width="10.26953125" style="44" customWidth="1"/>
    <col min="10" max="11" width="10.26953125" style="45" customWidth="1"/>
    <col min="12" max="12" width="9.1796875" style="27"/>
    <col min="13" max="13" width="13.54296875" customWidth="1"/>
    <col min="14" max="14" width="11.54296875" customWidth="1"/>
    <col min="15" max="15" width="11.1796875" customWidth="1"/>
    <col min="16" max="16" width="11.26953125" customWidth="1"/>
    <col min="18" max="18" width="10.26953125" customWidth="1"/>
    <col min="20" max="21" width="10.81640625" customWidth="1"/>
    <col min="22" max="22" width="11.26953125" customWidth="1"/>
    <col min="23" max="23" width="11" customWidth="1"/>
    <col min="24" max="47" width="10.54296875" customWidth="1"/>
  </cols>
  <sheetData>
    <row r="1" spans="1:47" ht="15" customHeight="1" x14ac:dyDescent="0.45">
      <c r="A1" s="1" t="s">
        <v>382</v>
      </c>
      <c r="B1" s="1"/>
      <c r="C1" s="1"/>
      <c r="D1" s="1"/>
      <c r="E1" s="3"/>
      <c r="F1" s="43"/>
      <c r="G1" s="43"/>
      <c r="L1" s="24"/>
      <c r="M1" t="s">
        <v>0</v>
      </c>
      <c r="X1" s="169" t="s">
        <v>522</v>
      </c>
      <c r="Y1" s="167"/>
      <c r="Z1" s="167"/>
      <c r="AA1" s="167"/>
      <c r="AB1" s="167"/>
      <c r="AC1" s="167"/>
      <c r="AD1" s="167"/>
      <c r="AE1" s="167"/>
      <c r="AF1" s="167"/>
      <c r="AG1" s="167"/>
      <c r="AH1" s="167"/>
      <c r="AI1" s="168"/>
      <c r="AJ1" s="24"/>
      <c r="AK1" s="167" t="s">
        <v>2</v>
      </c>
      <c r="AL1" s="167"/>
      <c r="AM1" s="167"/>
      <c r="AN1" s="167"/>
      <c r="AO1" s="167"/>
      <c r="AP1" s="167"/>
      <c r="AQ1" s="167"/>
      <c r="AR1" s="167"/>
      <c r="AS1" s="167"/>
      <c r="AT1" s="167"/>
      <c r="AU1" s="167"/>
    </row>
    <row r="2" spans="1:47" ht="48.75" customHeight="1" x14ac:dyDescent="0.55000000000000004">
      <c r="A2" s="108">
        <v>2014</v>
      </c>
      <c r="B2" s="131"/>
      <c r="C2" s="108"/>
      <c r="D2" s="108"/>
      <c r="E2" s="46"/>
      <c r="F2" s="9" t="s">
        <v>116</v>
      </c>
      <c r="G2" s="125"/>
      <c r="H2" s="47"/>
      <c r="I2" s="47"/>
      <c r="J2" s="48"/>
      <c r="K2" s="48"/>
      <c r="L2" s="152" t="s">
        <v>5</v>
      </c>
      <c r="M2" s="8" t="s">
        <v>6</v>
      </c>
      <c r="N2" s="8" t="s">
        <v>7</v>
      </c>
      <c r="O2" s="8"/>
      <c r="P2" s="8"/>
      <c r="Q2" s="8"/>
      <c r="R2" s="8"/>
      <c r="S2" s="8" t="s">
        <v>8</v>
      </c>
      <c r="T2" s="8" t="s">
        <v>6</v>
      </c>
      <c r="U2" s="8" t="s">
        <v>9</v>
      </c>
      <c r="V2" s="8"/>
      <c r="W2" s="8"/>
      <c r="X2" s="152" t="s">
        <v>5</v>
      </c>
      <c r="Y2" s="8" t="s">
        <v>6</v>
      </c>
      <c r="Z2" s="8" t="s">
        <v>7</v>
      </c>
      <c r="AA2" s="8"/>
      <c r="AB2" s="8"/>
      <c r="AC2" s="8"/>
      <c r="AD2" s="8"/>
      <c r="AE2" s="8" t="s">
        <v>8</v>
      </c>
      <c r="AF2" s="8" t="s">
        <v>6</v>
      </c>
      <c r="AG2" s="8" t="s">
        <v>9</v>
      </c>
      <c r="AH2" s="8"/>
      <c r="AI2" s="8"/>
      <c r="AJ2" s="127" t="s">
        <v>5</v>
      </c>
      <c r="AK2" s="8" t="s">
        <v>6</v>
      </c>
      <c r="AL2" s="8" t="s">
        <v>7</v>
      </c>
      <c r="AM2" s="8"/>
      <c r="AN2" s="8"/>
      <c r="AO2" s="8"/>
      <c r="AP2" s="8"/>
      <c r="AQ2" s="8" t="s">
        <v>8</v>
      </c>
      <c r="AR2" s="8" t="s">
        <v>6</v>
      </c>
      <c r="AS2" s="8" t="s">
        <v>9</v>
      </c>
      <c r="AT2" s="8"/>
      <c r="AU2" s="8"/>
    </row>
    <row r="3" spans="1:47" ht="45" customHeight="1" x14ac:dyDescent="0.35">
      <c r="B3" s="109" t="s">
        <v>253</v>
      </c>
      <c r="C3" s="12" t="s">
        <v>383</v>
      </c>
      <c r="D3" s="12" t="s">
        <v>519</v>
      </c>
      <c r="E3" s="46" t="s">
        <v>10</v>
      </c>
      <c r="F3" s="109" t="s">
        <v>520</v>
      </c>
      <c r="G3" s="109" t="s">
        <v>521</v>
      </c>
      <c r="H3" s="14" t="s">
        <v>118</v>
      </c>
      <c r="I3" s="113" t="s">
        <v>12</v>
      </c>
      <c r="J3" s="112" t="s">
        <v>119</v>
      </c>
      <c r="K3" s="110" t="s">
        <v>12</v>
      </c>
      <c r="L3" s="152"/>
      <c r="M3" s="8" t="s">
        <v>14</v>
      </c>
      <c r="N3" s="8" t="s">
        <v>120</v>
      </c>
      <c r="O3" s="8" t="s">
        <v>17</v>
      </c>
      <c r="P3" s="8" t="s">
        <v>18</v>
      </c>
      <c r="Q3" s="8" t="s">
        <v>19</v>
      </c>
      <c r="R3" s="8" t="s">
        <v>20</v>
      </c>
      <c r="S3" s="8" t="s">
        <v>21</v>
      </c>
      <c r="T3" s="8" t="s">
        <v>22</v>
      </c>
      <c r="U3" s="8" t="s">
        <v>23</v>
      </c>
      <c r="V3" s="8" t="s">
        <v>24</v>
      </c>
      <c r="W3" s="8" t="s">
        <v>25</v>
      </c>
      <c r="X3" s="152"/>
      <c r="Y3" s="8" t="s">
        <v>14</v>
      </c>
      <c r="Z3" s="8" t="s">
        <v>120</v>
      </c>
      <c r="AA3" s="8" t="s">
        <v>17</v>
      </c>
      <c r="AB3" s="8" t="s">
        <v>18</v>
      </c>
      <c r="AC3" s="8" t="s">
        <v>19</v>
      </c>
      <c r="AD3" s="8" t="s">
        <v>20</v>
      </c>
      <c r="AE3" s="8" t="s">
        <v>21</v>
      </c>
      <c r="AF3" s="8" t="s">
        <v>22</v>
      </c>
      <c r="AG3" s="8" t="s">
        <v>23</v>
      </c>
      <c r="AH3" s="8" t="s">
        <v>24</v>
      </c>
      <c r="AI3" s="8" t="s">
        <v>25</v>
      </c>
      <c r="AJ3" s="127"/>
      <c r="AK3" s="8" t="s">
        <v>14</v>
      </c>
      <c r="AL3" s="8" t="s">
        <v>120</v>
      </c>
      <c r="AM3" s="8" t="s">
        <v>17</v>
      </c>
      <c r="AN3" s="8" t="s">
        <v>18</v>
      </c>
      <c r="AO3" s="8" t="s">
        <v>19</v>
      </c>
      <c r="AP3" s="8" t="s">
        <v>20</v>
      </c>
      <c r="AQ3" s="8" t="s">
        <v>21</v>
      </c>
      <c r="AR3" s="8" t="s">
        <v>22</v>
      </c>
      <c r="AS3" s="8" t="s">
        <v>23</v>
      </c>
      <c r="AT3" s="8" t="s">
        <v>24</v>
      </c>
      <c r="AU3" s="8" t="s">
        <v>25</v>
      </c>
    </row>
    <row r="4" spans="1:47" ht="30" customHeight="1" x14ac:dyDescent="0.35">
      <c r="A4" s="6" t="s">
        <v>3</v>
      </c>
      <c r="B4" s="116"/>
      <c r="C4" s="6"/>
      <c r="D4" s="6"/>
      <c r="E4" s="46" t="s">
        <v>26</v>
      </c>
      <c r="F4" s="49"/>
      <c r="G4" s="109" t="s">
        <v>1</v>
      </c>
      <c r="H4" s="156" t="s">
        <v>121</v>
      </c>
      <c r="I4" s="156"/>
      <c r="J4" s="156"/>
      <c r="K4" s="163"/>
      <c r="L4" s="152"/>
      <c r="M4" s="12" t="s">
        <v>28</v>
      </c>
      <c r="N4" s="12" t="s">
        <v>122</v>
      </c>
      <c r="O4" s="12" t="s">
        <v>31</v>
      </c>
      <c r="P4" s="12" t="s">
        <v>32</v>
      </c>
      <c r="Q4" s="12" t="s">
        <v>33</v>
      </c>
      <c r="R4" s="12" t="s">
        <v>34</v>
      </c>
      <c r="S4" s="12" t="s">
        <v>35</v>
      </c>
      <c r="T4" s="12" t="s">
        <v>36</v>
      </c>
      <c r="U4" s="12" t="s">
        <v>37</v>
      </c>
      <c r="V4" s="12" t="s">
        <v>38</v>
      </c>
      <c r="W4" s="12" t="s">
        <v>39</v>
      </c>
      <c r="X4" s="152"/>
      <c r="Y4" s="12" t="s">
        <v>28</v>
      </c>
      <c r="Z4" s="12" t="s">
        <v>122</v>
      </c>
      <c r="AA4" s="12" t="s">
        <v>31</v>
      </c>
      <c r="AB4" s="12" t="s">
        <v>32</v>
      </c>
      <c r="AC4" s="12" t="s">
        <v>33</v>
      </c>
      <c r="AD4" s="12" t="s">
        <v>34</v>
      </c>
      <c r="AE4" s="12" t="s">
        <v>35</v>
      </c>
      <c r="AF4" s="12" t="s">
        <v>36</v>
      </c>
      <c r="AG4" s="12" t="s">
        <v>37</v>
      </c>
      <c r="AH4" s="12" t="s">
        <v>38</v>
      </c>
      <c r="AI4" s="12" t="s">
        <v>39</v>
      </c>
      <c r="AJ4" s="127"/>
      <c r="AK4" s="12" t="s">
        <v>28</v>
      </c>
      <c r="AL4" s="12" t="s">
        <v>122</v>
      </c>
      <c r="AM4" s="12" t="s">
        <v>31</v>
      </c>
      <c r="AN4" s="12" t="s">
        <v>32</v>
      </c>
      <c r="AO4" s="12" t="s">
        <v>33</v>
      </c>
      <c r="AP4" s="12" t="s">
        <v>34</v>
      </c>
      <c r="AQ4" s="12" t="s">
        <v>35</v>
      </c>
      <c r="AR4" s="12" t="s">
        <v>36</v>
      </c>
      <c r="AS4" s="12" t="s">
        <v>37</v>
      </c>
      <c r="AT4" s="12" t="s">
        <v>38</v>
      </c>
      <c r="AU4" s="12" t="s">
        <v>39</v>
      </c>
    </row>
    <row r="5" spans="1:47" ht="15" customHeight="1" x14ac:dyDescent="0.35">
      <c r="A5" s="32" t="s">
        <v>123</v>
      </c>
      <c r="B5" s="4" t="s">
        <v>532</v>
      </c>
      <c r="C5" t="s">
        <v>518</v>
      </c>
      <c r="D5" s="4">
        <v>20</v>
      </c>
      <c r="E5" s="159" t="s">
        <v>124</v>
      </c>
      <c r="F5" s="50">
        <v>2.3570000000000002</v>
      </c>
      <c r="G5" s="120">
        <v>20</v>
      </c>
      <c r="H5" s="136">
        <v>1.4435822255023498</v>
      </c>
      <c r="I5" s="136">
        <v>6.4558959746673699</v>
      </c>
      <c r="J5" s="36">
        <f>IF(H5&lt;0.01*F5,0.01,IF(H5&gt;100*F5,100,H5/F5))</f>
        <v>0.61246594208839611</v>
      </c>
      <c r="K5" s="37">
        <f>IF(I5&gt;0,I5/F5,0.01)</f>
        <v>2.7390309608262067</v>
      </c>
      <c r="L5" s="27">
        <v>1</v>
      </c>
      <c r="M5">
        <v>0</v>
      </c>
      <c r="N5">
        <v>0</v>
      </c>
      <c r="O5">
        <v>0</v>
      </c>
      <c r="P5">
        <v>0</v>
      </c>
      <c r="Q5">
        <v>1</v>
      </c>
      <c r="R5">
        <v>0.15</v>
      </c>
      <c r="S5">
        <v>1</v>
      </c>
      <c r="T5">
        <v>1</v>
      </c>
      <c r="U5">
        <v>0</v>
      </c>
      <c r="V5">
        <v>0</v>
      </c>
      <c r="W5">
        <v>1</v>
      </c>
      <c r="X5" s="17">
        <f>IF(L5&gt;0,(L5/L$30)*LN($J5),"na")</f>
        <v>-0.49026194286289565</v>
      </c>
      <c r="Y5" s="18" t="str">
        <f t="shared" ref="Y5:AI20" si="0">IF(M5&gt;0,(M5/M$30)*LN($J5),"na")</f>
        <v>na</v>
      </c>
      <c r="Z5" s="18" t="str">
        <f t="shared" si="0"/>
        <v>na</v>
      </c>
      <c r="AA5" s="18" t="str">
        <f t="shared" si="0"/>
        <v>na</v>
      </c>
      <c r="AB5" s="18" t="str">
        <f t="shared" si="0"/>
        <v>na</v>
      </c>
      <c r="AC5" s="18">
        <f t="shared" si="0"/>
        <v>-1.2894560688996708</v>
      </c>
      <c r="AD5" s="18">
        <f t="shared" si="0"/>
        <v>-0.18101979428783838</v>
      </c>
      <c r="AE5" s="18">
        <f t="shared" si="0"/>
        <v>-0.50841979259855841</v>
      </c>
      <c r="AF5" s="18">
        <f t="shared" si="0"/>
        <v>-0.49026194286289565</v>
      </c>
      <c r="AG5" s="18" t="str">
        <f t="shared" si="0"/>
        <v>na</v>
      </c>
      <c r="AH5" s="18" t="str">
        <f t="shared" si="0"/>
        <v>na</v>
      </c>
      <c r="AI5" s="18">
        <f t="shared" si="0"/>
        <v>-1.110027040444292</v>
      </c>
      <c r="AJ5" s="17">
        <f>IF(L5&gt;0,(((L5/L$30)^2)*($K5^2))/($J5^2),"na")</f>
        <v>20.000000000000004</v>
      </c>
      <c r="AK5" s="18" t="str">
        <f t="shared" ref="AK5:AU20" si="1">IF(M5&gt;0,(((M5/M$30)^2)*($K5^2))/($J5^2),"na")</f>
        <v>na</v>
      </c>
      <c r="AL5" s="18" t="str">
        <f t="shared" si="1"/>
        <v>na</v>
      </c>
      <c r="AM5" s="18" t="str">
        <f t="shared" si="1"/>
        <v>na</v>
      </c>
      <c r="AN5" s="18" t="str">
        <f t="shared" si="1"/>
        <v>na</v>
      </c>
      <c r="AO5" s="18">
        <f t="shared" si="1"/>
        <v>138.35241133420911</v>
      </c>
      <c r="AP5" s="18">
        <f t="shared" si="1"/>
        <v>2.7266272189349112</v>
      </c>
      <c r="AQ5" s="18">
        <f t="shared" si="1"/>
        <v>21.508916323731142</v>
      </c>
      <c r="AR5" s="18">
        <f t="shared" si="1"/>
        <v>20.000000000000004</v>
      </c>
      <c r="AS5" s="18" t="str">
        <f t="shared" si="1"/>
        <v>na</v>
      </c>
      <c r="AT5" s="18" t="str">
        <f t="shared" si="1"/>
        <v>na</v>
      </c>
      <c r="AU5" s="20">
        <f t="shared" si="1"/>
        <v>102.52758988964045</v>
      </c>
    </row>
    <row r="6" spans="1:47" x14ac:dyDescent="0.35">
      <c r="A6" s="32" t="s">
        <v>44</v>
      </c>
      <c r="B6" s="4" t="s">
        <v>531</v>
      </c>
      <c r="C6" t="s">
        <v>518</v>
      </c>
      <c r="D6" s="4">
        <v>24</v>
      </c>
      <c r="E6" s="159"/>
      <c r="F6" s="135">
        <v>0.47699999999999998</v>
      </c>
      <c r="G6" s="123">
        <v>24</v>
      </c>
      <c r="H6" s="137">
        <v>7.4468458333333334E-2</v>
      </c>
      <c r="I6" s="137">
        <v>0.36481944969675295</v>
      </c>
      <c r="J6" s="40">
        <f t="shared" ref="J6:J28" si="2">IF(H6&lt;0.01*F6,0.01,IF(H6&gt;100*F6,100,H6/F6))</f>
        <v>0.15611836128581413</v>
      </c>
      <c r="K6" s="41">
        <f t="shared" ref="K6:K28" si="3">IF(I6&gt;0,I6/F6,0.01)</f>
        <v>0.76482064925944016</v>
      </c>
      <c r="L6" s="27">
        <v>1</v>
      </c>
      <c r="M6">
        <v>0.25</v>
      </c>
      <c r="N6">
        <v>0</v>
      </c>
      <c r="O6">
        <v>0.25</v>
      </c>
      <c r="P6">
        <v>0</v>
      </c>
      <c r="Q6">
        <v>0.375</v>
      </c>
      <c r="R6">
        <v>0.3</v>
      </c>
      <c r="S6">
        <v>1</v>
      </c>
      <c r="T6">
        <v>0</v>
      </c>
      <c r="U6">
        <v>0.25</v>
      </c>
      <c r="V6">
        <v>0</v>
      </c>
      <c r="W6">
        <v>0.25</v>
      </c>
      <c r="X6" s="22">
        <f t="shared" ref="X6:X28" si="4">IF(L6&gt;0,(L6/L$30)*LN($J6),"na")</f>
        <v>-1.8571408332286923</v>
      </c>
      <c r="Y6" s="23">
        <f t="shared" si="0"/>
        <v>-0.79591749995515382</v>
      </c>
      <c r="Z6" s="23" t="str">
        <f t="shared" si="0"/>
        <v>na</v>
      </c>
      <c r="AA6" s="23">
        <f t="shared" si="0"/>
        <v>-0.88819778980502673</v>
      </c>
      <c r="AB6" s="23" t="str">
        <f t="shared" si="0"/>
        <v>na</v>
      </c>
      <c r="AC6" s="23">
        <f t="shared" si="0"/>
        <v>-1.8317005478419979</v>
      </c>
      <c r="AD6" s="23">
        <f t="shared" si="0"/>
        <v>-1.3714270768458034</v>
      </c>
      <c r="AE6" s="23">
        <f t="shared" si="0"/>
        <v>-1.9259238270519772</v>
      </c>
      <c r="AF6" s="23" t="str">
        <f t="shared" si="0"/>
        <v>na</v>
      </c>
      <c r="AG6" s="23">
        <f t="shared" si="0"/>
        <v>-0.71008325976391173</v>
      </c>
      <c r="AH6" s="23" t="str">
        <f t="shared" si="0"/>
        <v>na</v>
      </c>
      <c r="AI6" s="23">
        <f t="shared" si="0"/>
        <v>-1.0512117923935993</v>
      </c>
      <c r="AJ6" s="22">
        <f t="shared" ref="AJ6:AJ28" si="5">IF(L6&gt;0,(((L6/L$30)^2)*($K6^2))/($J6^2),"na")</f>
        <v>23.999999999999989</v>
      </c>
      <c r="AK6" s="23">
        <f t="shared" si="1"/>
        <v>4.4081632653061202</v>
      </c>
      <c r="AL6" s="23" t="str">
        <f t="shared" si="1"/>
        <v>na</v>
      </c>
      <c r="AM6" s="23">
        <f t="shared" si="1"/>
        <v>5.4896030245746674</v>
      </c>
      <c r="AN6" s="23" t="str">
        <f t="shared" si="1"/>
        <v>na</v>
      </c>
      <c r="AO6" s="23">
        <f t="shared" si="1"/>
        <v>23.34696941264777</v>
      </c>
      <c r="AP6" s="23">
        <f t="shared" si="1"/>
        <v>13.087810650887565</v>
      </c>
      <c r="AQ6" s="23">
        <f t="shared" si="1"/>
        <v>25.810699588477355</v>
      </c>
      <c r="AR6" s="23" t="str">
        <f t="shared" si="1"/>
        <v>na</v>
      </c>
      <c r="AS6" s="23">
        <f t="shared" si="1"/>
        <v>3.5086505190311401</v>
      </c>
      <c r="AT6" s="23" t="str">
        <f t="shared" si="1"/>
        <v>na</v>
      </c>
      <c r="AU6" s="25">
        <f t="shared" si="1"/>
        <v>7.6895692417230297</v>
      </c>
    </row>
    <row r="7" spans="1:47" x14ac:dyDescent="0.35">
      <c r="A7" s="32" t="s">
        <v>45</v>
      </c>
      <c r="B7" s="4" t="s">
        <v>531</v>
      </c>
      <c r="C7" t="s">
        <v>518</v>
      </c>
      <c r="D7" s="4">
        <v>24</v>
      </c>
      <c r="E7" s="159"/>
      <c r="F7" s="135">
        <v>0.67700000000000005</v>
      </c>
      <c r="G7" s="123">
        <v>24</v>
      </c>
      <c r="H7" s="137">
        <v>0</v>
      </c>
      <c r="I7" s="137">
        <v>0</v>
      </c>
      <c r="J7" s="40">
        <f t="shared" si="2"/>
        <v>0.01</v>
      </c>
      <c r="K7" s="41">
        <f t="shared" si="3"/>
        <v>0.01</v>
      </c>
      <c r="L7" s="27">
        <v>1</v>
      </c>
      <c r="M7">
        <v>1</v>
      </c>
      <c r="N7">
        <v>1</v>
      </c>
      <c r="O7">
        <v>0.25</v>
      </c>
      <c r="P7">
        <v>0.25</v>
      </c>
      <c r="Q7">
        <v>0.375</v>
      </c>
      <c r="R7">
        <v>0.45</v>
      </c>
      <c r="S7">
        <v>0</v>
      </c>
      <c r="T7">
        <v>1</v>
      </c>
      <c r="U7">
        <v>1</v>
      </c>
      <c r="V7">
        <v>1</v>
      </c>
      <c r="W7">
        <v>0.25</v>
      </c>
      <c r="X7" s="22">
        <f t="shared" si="4"/>
        <v>-4.6051701859880909</v>
      </c>
      <c r="Y7" s="23">
        <f t="shared" si="0"/>
        <v>-7.8945774616938698</v>
      </c>
      <c r="Z7" s="23">
        <f t="shared" si="0"/>
        <v>-7.8945774616938698</v>
      </c>
      <c r="AA7" s="23">
        <f t="shared" si="0"/>
        <v>-2.2024726976464781</v>
      </c>
      <c r="AB7" s="23">
        <f t="shared" si="0"/>
        <v>-2.5584278811044951</v>
      </c>
      <c r="AC7" s="23">
        <f t="shared" si="0"/>
        <v>-4.5420856628923643</v>
      </c>
      <c r="AD7" s="23">
        <f t="shared" si="0"/>
        <v>-5.1011115906329625</v>
      </c>
      <c r="AE7" s="23" t="str">
        <f t="shared" si="0"/>
        <v>na</v>
      </c>
      <c r="AF7" s="23">
        <f t="shared" si="0"/>
        <v>-4.6051701859880909</v>
      </c>
      <c r="AG7" s="23">
        <f t="shared" si="0"/>
        <v>-7.0432014609229618</v>
      </c>
      <c r="AH7" s="23">
        <f t="shared" si="0"/>
        <v>-6.1402269146507873</v>
      </c>
      <c r="AI7" s="23">
        <f t="shared" si="0"/>
        <v>-2.6067001052762779</v>
      </c>
      <c r="AJ7" s="22">
        <f t="shared" si="5"/>
        <v>1</v>
      </c>
      <c r="AK7" s="23">
        <f t="shared" si="1"/>
        <v>2.9387755102040813</v>
      </c>
      <c r="AL7" s="23">
        <f t="shared" si="1"/>
        <v>2.9387755102040813</v>
      </c>
      <c r="AM7" s="23">
        <f t="shared" si="1"/>
        <v>0.22873345935727787</v>
      </c>
      <c r="AN7" s="23">
        <f t="shared" si="1"/>
        <v>0.30864197530864201</v>
      </c>
      <c r="AO7" s="23">
        <f t="shared" si="1"/>
        <v>0.97279039219365748</v>
      </c>
      <c r="AP7" s="23">
        <f t="shared" si="1"/>
        <v>1.2269822485207103</v>
      </c>
      <c r="AQ7" s="23" t="str">
        <f t="shared" si="1"/>
        <v>na</v>
      </c>
      <c r="AR7" s="23">
        <f t="shared" si="1"/>
        <v>1</v>
      </c>
      <c r="AS7" s="23">
        <f t="shared" si="1"/>
        <v>2.3391003460207611</v>
      </c>
      <c r="AT7" s="23">
        <f t="shared" si="1"/>
        <v>1.7777777777777777</v>
      </c>
      <c r="AU7" s="25">
        <f t="shared" si="1"/>
        <v>0.32039871840512635</v>
      </c>
    </row>
    <row r="8" spans="1:47" x14ac:dyDescent="0.35">
      <c r="A8" s="32" t="s">
        <v>125</v>
      </c>
      <c r="B8" s="4" t="s">
        <v>532</v>
      </c>
      <c r="C8" t="s">
        <v>117</v>
      </c>
      <c r="D8" s="4">
        <v>20</v>
      </c>
      <c r="E8" s="159"/>
      <c r="F8" s="50">
        <v>0.14299999999999999</v>
      </c>
      <c r="G8" s="120">
        <v>20</v>
      </c>
      <c r="H8" s="136">
        <v>0</v>
      </c>
      <c r="I8" s="136">
        <v>0</v>
      </c>
      <c r="J8" s="40">
        <f t="shared" si="2"/>
        <v>0.01</v>
      </c>
      <c r="K8" s="41">
        <f t="shared" si="3"/>
        <v>0.01</v>
      </c>
      <c r="L8" s="27">
        <v>1</v>
      </c>
      <c r="M8">
        <v>0</v>
      </c>
      <c r="N8">
        <v>0</v>
      </c>
      <c r="O8">
        <v>0</v>
      </c>
      <c r="P8">
        <v>0.25</v>
      </c>
      <c r="Q8">
        <v>0.375</v>
      </c>
      <c r="R8">
        <v>0.05</v>
      </c>
      <c r="S8">
        <v>1</v>
      </c>
      <c r="T8">
        <v>0</v>
      </c>
      <c r="U8">
        <v>0</v>
      </c>
      <c r="V8">
        <v>0</v>
      </c>
      <c r="W8">
        <v>0</v>
      </c>
      <c r="X8" s="22">
        <f t="shared" si="4"/>
        <v>-4.6051701859880909</v>
      </c>
      <c r="Y8" s="23" t="str">
        <f t="shared" si="0"/>
        <v>na</v>
      </c>
      <c r="Z8" s="23" t="str">
        <f t="shared" si="0"/>
        <v>na</v>
      </c>
      <c r="AA8" s="23" t="str">
        <f t="shared" si="0"/>
        <v>na</v>
      </c>
      <c r="AB8" s="23">
        <f t="shared" si="0"/>
        <v>-2.5584278811044951</v>
      </c>
      <c r="AC8" s="23">
        <f t="shared" si="0"/>
        <v>-4.5420856628923643</v>
      </c>
      <c r="AD8" s="23">
        <f t="shared" si="0"/>
        <v>-0.56679017673699583</v>
      </c>
      <c r="AE8" s="23">
        <f t="shared" si="0"/>
        <v>-4.7757320447283904</v>
      </c>
      <c r="AF8" s="23" t="str">
        <f t="shared" si="0"/>
        <v>na</v>
      </c>
      <c r="AG8" s="23" t="str">
        <f t="shared" si="0"/>
        <v>na</v>
      </c>
      <c r="AH8" s="23" t="str">
        <f t="shared" si="0"/>
        <v>na</v>
      </c>
      <c r="AI8" s="23" t="str">
        <f t="shared" si="0"/>
        <v>na</v>
      </c>
      <c r="AJ8" s="22">
        <f t="shared" si="5"/>
        <v>1</v>
      </c>
      <c r="AK8" s="23" t="str">
        <f t="shared" si="1"/>
        <v>na</v>
      </c>
      <c r="AL8" s="23" t="str">
        <f t="shared" si="1"/>
        <v>na</v>
      </c>
      <c r="AM8" s="23" t="str">
        <f t="shared" si="1"/>
        <v>na</v>
      </c>
      <c r="AN8" s="23">
        <f t="shared" si="1"/>
        <v>0.30864197530864201</v>
      </c>
      <c r="AO8" s="23">
        <f t="shared" si="1"/>
        <v>0.97279039219365748</v>
      </c>
      <c r="AP8" s="23">
        <f t="shared" si="1"/>
        <v>1.5147928994082842E-2</v>
      </c>
      <c r="AQ8" s="23">
        <f t="shared" si="1"/>
        <v>1.0754458161865568</v>
      </c>
      <c r="AR8" s="23" t="str">
        <f t="shared" si="1"/>
        <v>na</v>
      </c>
      <c r="AS8" s="23" t="str">
        <f t="shared" si="1"/>
        <v>na</v>
      </c>
      <c r="AT8" s="23" t="str">
        <f t="shared" si="1"/>
        <v>na</v>
      </c>
      <c r="AU8" s="25" t="str">
        <f t="shared" si="1"/>
        <v>na</v>
      </c>
    </row>
    <row r="9" spans="1:47" x14ac:dyDescent="0.35">
      <c r="A9" s="32" t="s">
        <v>126</v>
      </c>
      <c r="B9" s="4" t="s">
        <v>531</v>
      </c>
      <c r="C9" t="s">
        <v>518</v>
      </c>
      <c r="D9" s="4">
        <v>24</v>
      </c>
      <c r="E9" s="159"/>
      <c r="F9" s="135">
        <v>17.702000000000002</v>
      </c>
      <c r="G9" s="123">
        <v>24</v>
      </c>
      <c r="H9" s="137">
        <v>4.0621804999999993</v>
      </c>
      <c r="I9" s="137">
        <v>17.420903360292957</v>
      </c>
      <c r="J9" s="40">
        <f t="shared" si="2"/>
        <v>0.22947579369562754</v>
      </c>
      <c r="K9" s="41">
        <f t="shared" si="3"/>
        <v>0.98412062819415635</v>
      </c>
      <c r="L9" s="27">
        <v>1</v>
      </c>
      <c r="M9">
        <v>0</v>
      </c>
      <c r="N9">
        <v>0</v>
      </c>
      <c r="O9">
        <v>1</v>
      </c>
      <c r="P9">
        <v>1</v>
      </c>
      <c r="Q9" s="8">
        <v>0.375</v>
      </c>
      <c r="R9" s="8">
        <v>1</v>
      </c>
      <c r="S9">
        <v>0</v>
      </c>
      <c r="T9">
        <v>0</v>
      </c>
      <c r="U9">
        <v>0.25</v>
      </c>
      <c r="V9">
        <v>0</v>
      </c>
      <c r="W9">
        <v>0.25</v>
      </c>
      <c r="X9" s="22">
        <f t="shared" si="4"/>
        <v>-1.4719577291374468</v>
      </c>
      <c r="Y9" s="23" t="str">
        <f t="shared" si="0"/>
        <v>na</v>
      </c>
      <c r="Z9" s="23" t="str">
        <f t="shared" si="0"/>
        <v>na</v>
      </c>
      <c r="AA9" s="23">
        <f t="shared" si="0"/>
        <v>-2.8159191340020722</v>
      </c>
      <c r="AB9" s="23">
        <f t="shared" si="0"/>
        <v>-3.2710171758609929</v>
      </c>
      <c r="AC9" s="23">
        <f t="shared" si="0"/>
        <v>-1.4517939246287148</v>
      </c>
      <c r="AD9" s="23">
        <f t="shared" si="0"/>
        <v>-3.6232805640306385</v>
      </c>
      <c r="AE9" s="23" t="str">
        <f t="shared" si="0"/>
        <v>na</v>
      </c>
      <c r="AF9" s="23" t="str">
        <f t="shared" si="0"/>
        <v>na</v>
      </c>
      <c r="AG9" s="23">
        <f t="shared" si="0"/>
        <v>-0.56280736702314138</v>
      </c>
      <c r="AH9" s="23" t="str">
        <f t="shared" si="0"/>
        <v>na</v>
      </c>
      <c r="AI9" s="23">
        <f t="shared" si="0"/>
        <v>-0.8331836202664793</v>
      </c>
      <c r="AJ9" s="22">
        <f t="shared" si="5"/>
        <v>18.391743822994226</v>
      </c>
      <c r="AK9" s="23" t="str">
        <f t="shared" si="1"/>
        <v>na</v>
      </c>
      <c r="AL9" s="23" t="str">
        <f t="shared" si="1"/>
        <v>na</v>
      </c>
      <c r="AM9" s="23">
        <f t="shared" si="1"/>
        <v>67.308915011941053</v>
      </c>
      <c r="AN9" s="23">
        <f t="shared" si="1"/>
        <v>90.823426286391239</v>
      </c>
      <c r="AO9" s="23">
        <f t="shared" si="1"/>
        <v>17.891311686695829</v>
      </c>
      <c r="AP9" s="23">
        <f t="shared" si="1"/>
        <v>111.43873180323129</v>
      </c>
      <c r="AQ9" s="23" t="str">
        <f t="shared" si="1"/>
        <v>na</v>
      </c>
      <c r="AR9" s="23" t="str">
        <f t="shared" si="1"/>
        <v>na</v>
      </c>
      <c r="AS9" s="23">
        <f t="shared" si="1"/>
        <v>2.6887583962681862</v>
      </c>
      <c r="AT9" s="23" t="str">
        <f t="shared" si="1"/>
        <v>na</v>
      </c>
      <c r="AU9" s="25">
        <f t="shared" si="1"/>
        <v>5.8926911501227481</v>
      </c>
    </row>
    <row r="10" spans="1:47" x14ac:dyDescent="0.35">
      <c r="A10" s="32" t="s">
        <v>49</v>
      </c>
      <c r="B10" s="4" t="s">
        <v>531</v>
      </c>
      <c r="C10" t="s">
        <v>518</v>
      </c>
      <c r="D10" s="4">
        <v>24</v>
      </c>
      <c r="E10" s="159"/>
      <c r="F10" s="135">
        <v>2.4969999999999999</v>
      </c>
      <c r="G10" s="123">
        <v>24</v>
      </c>
      <c r="H10" s="137">
        <v>3.9315583333333334E-2</v>
      </c>
      <c r="I10" s="137">
        <v>0.19260623621307454</v>
      </c>
      <c r="J10" s="40">
        <f t="shared" si="2"/>
        <v>1.5745127486316915E-2</v>
      </c>
      <c r="K10" s="41">
        <f t="shared" si="3"/>
        <v>7.7135056553093537E-2</v>
      </c>
      <c r="L10" s="27">
        <v>1</v>
      </c>
      <c r="M10">
        <v>0</v>
      </c>
      <c r="N10">
        <v>0.25</v>
      </c>
      <c r="O10">
        <v>0.25</v>
      </c>
      <c r="P10">
        <v>1</v>
      </c>
      <c r="Q10">
        <v>0.25</v>
      </c>
      <c r="R10">
        <v>0.15</v>
      </c>
      <c r="S10">
        <v>1</v>
      </c>
      <c r="T10">
        <v>0</v>
      </c>
      <c r="U10">
        <v>0</v>
      </c>
      <c r="V10">
        <v>0</v>
      </c>
      <c r="W10">
        <v>0</v>
      </c>
      <c r="X10" s="22">
        <f t="shared" si="4"/>
        <v>-4.1512243275221445</v>
      </c>
      <c r="Y10" s="23" t="str">
        <f t="shared" si="0"/>
        <v>na</v>
      </c>
      <c r="Z10" s="23">
        <f t="shared" si="0"/>
        <v>-1.7790961403666332</v>
      </c>
      <c r="AA10" s="23">
        <f t="shared" si="0"/>
        <v>-1.9853681566410257</v>
      </c>
      <c r="AB10" s="23">
        <f t="shared" si="0"/>
        <v>-9.2249429500492113</v>
      </c>
      <c r="AC10" s="23">
        <f t="shared" si="0"/>
        <v>-2.7295721605625065</v>
      </c>
      <c r="AD10" s="23">
        <f t="shared" si="0"/>
        <v>-1.5327597517004841</v>
      </c>
      <c r="AE10" s="23">
        <f t="shared" si="0"/>
        <v>-4.304973376689631</v>
      </c>
      <c r="AF10" s="23" t="str">
        <f t="shared" si="0"/>
        <v>na</v>
      </c>
      <c r="AG10" s="23" t="str">
        <f t="shared" si="0"/>
        <v>na</v>
      </c>
      <c r="AH10" s="23" t="str">
        <f t="shared" si="0"/>
        <v>na</v>
      </c>
      <c r="AI10" s="23" t="str">
        <f t="shared" si="0"/>
        <v>na</v>
      </c>
      <c r="AJ10" s="22">
        <f t="shared" si="5"/>
        <v>24</v>
      </c>
      <c r="AK10" s="23" t="str">
        <f t="shared" si="1"/>
        <v>na</v>
      </c>
      <c r="AL10" s="23">
        <f t="shared" si="1"/>
        <v>4.4081632653061211</v>
      </c>
      <c r="AM10" s="23">
        <f t="shared" si="1"/>
        <v>5.4896030245746692</v>
      </c>
      <c r="AN10" s="23">
        <f t="shared" si="1"/>
        <v>118.51851851851852</v>
      </c>
      <c r="AO10" s="23">
        <f t="shared" si="1"/>
        <v>10.376430850065681</v>
      </c>
      <c r="AP10" s="23">
        <f t="shared" si="1"/>
        <v>3.2719526627218922</v>
      </c>
      <c r="AQ10" s="23">
        <f t="shared" si="1"/>
        <v>25.810699588477359</v>
      </c>
      <c r="AR10" s="23" t="str">
        <f t="shared" si="1"/>
        <v>na</v>
      </c>
      <c r="AS10" s="23" t="str">
        <f t="shared" si="1"/>
        <v>na</v>
      </c>
      <c r="AT10" s="23" t="str">
        <f t="shared" si="1"/>
        <v>na</v>
      </c>
      <c r="AU10" s="25" t="str">
        <f t="shared" si="1"/>
        <v>na</v>
      </c>
    </row>
    <row r="11" spans="1:47" x14ac:dyDescent="0.35">
      <c r="A11" s="32" t="s">
        <v>52</v>
      </c>
      <c r="B11" s="4" t="s">
        <v>532</v>
      </c>
      <c r="C11" t="s">
        <v>518</v>
      </c>
      <c r="D11" s="4">
        <v>20</v>
      </c>
      <c r="E11" s="159"/>
      <c r="F11" s="50">
        <v>91.725999999999999</v>
      </c>
      <c r="G11" s="120">
        <v>20</v>
      </c>
      <c r="H11" s="136">
        <v>2.8871644510046997</v>
      </c>
      <c r="I11" s="136">
        <v>12.91179194933474</v>
      </c>
      <c r="J11" s="40">
        <f t="shared" si="2"/>
        <v>3.1475965931193985E-2</v>
      </c>
      <c r="K11" s="41">
        <f t="shared" si="3"/>
        <v>0.14076479895923447</v>
      </c>
      <c r="L11" s="27">
        <v>1</v>
      </c>
      <c r="M11">
        <v>0.25</v>
      </c>
      <c r="N11">
        <v>0</v>
      </c>
      <c r="O11">
        <v>0.25</v>
      </c>
      <c r="P11">
        <v>0.25</v>
      </c>
      <c r="Q11">
        <v>0.25</v>
      </c>
      <c r="R11">
        <v>0.05</v>
      </c>
      <c r="S11">
        <v>1</v>
      </c>
      <c r="T11">
        <v>1</v>
      </c>
      <c r="U11">
        <v>1</v>
      </c>
      <c r="V11">
        <v>1</v>
      </c>
      <c r="W11">
        <v>1</v>
      </c>
      <c r="X11" s="22">
        <f t="shared" si="4"/>
        <v>-3.458531010684049</v>
      </c>
      <c r="Y11" s="23">
        <f t="shared" si="0"/>
        <v>-1.4822275760074495</v>
      </c>
      <c r="Z11" s="23" t="str">
        <f t="shared" si="0"/>
        <v>na</v>
      </c>
      <c r="AA11" s="23">
        <f t="shared" si="0"/>
        <v>-1.6540800485880234</v>
      </c>
      <c r="AB11" s="23">
        <f t="shared" si="0"/>
        <v>-1.9214061170466941</v>
      </c>
      <c r="AC11" s="23">
        <f t="shared" si="0"/>
        <v>-2.2741025823675942</v>
      </c>
      <c r="AD11" s="23">
        <f t="shared" si="0"/>
        <v>-0.42566535516111376</v>
      </c>
      <c r="AE11" s="23">
        <f t="shared" si="0"/>
        <v>-3.5866247518204952</v>
      </c>
      <c r="AF11" s="23">
        <f t="shared" si="0"/>
        <v>-3.458531010684049</v>
      </c>
      <c r="AG11" s="23">
        <f t="shared" si="0"/>
        <v>-5.2895180163403097</v>
      </c>
      <c r="AH11" s="23">
        <f t="shared" si="0"/>
        <v>-4.611374680912065</v>
      </c>
      <c r="AI11" s="23">
        <f t="shared" si="0"/>
        <v>-7.8306362506053935</v>
      </c>
      <c r="AJ11" s="22">
        <f t="shared" si="5"/>
        <v>20.000000000000011</v>
      </c>
      <c r="AK11" s="23">
        <f t="shared" si="1"/>
        <v>3.6734693877551035</v>
      </c>
      <c r="AL11" s="23" t="str">
        <f t="shared" si="1"/>
        <v>na</v>
      </c>
      <c r="AM11" s="23">
        <f t="shared" si="1"/>
        <v>4.5746691871455605</v>
      </c>
      <c r="AN11" s="23">
        <f t="shared" si="1"/>
        <v>6.1728395061728429</v>
      </c>
      <c r="AO11" s="23">
        <f t="shared" si="1"/>
        <v>8.6470257083880711</v>
      </c>
      <c r="AP11" s="23">
        <f t="shared" si="1"/>
        <v>0.30295857988165698</v>
      </c>
      <c r="AQ11" s="23">
        <f t="shared" si="1"/>
        <v>21.50891632373115</v>
      </c>
      <c r="AR11" s="23">
        <f t="shared" si="1"/>
        <v>20.000000000000011</v>
      </c>
      <c r="AS11" s="23">
        <f t="shared" si="1"/>
        <v>46.782006920415249</v>
      </c>
      <c r="AT11" s="23">
        <f t="shared" si="1"/>
        <v>35.555555555555571</v>
      </c>
      <c r="AU11" s="25">
        <f t="shared" si="1"/>
        <v>102.52758988964048</v>
      </c>
    </row>
    <row r="12" spans="1:47" x14ac:dyDescent="0.35">
      <c r="A12" s="32" t="s">
        <v>53</v>
      </c>
      <c r="B12" s="4" t="s">
        <v>532</v>
      </c>
      <c r="C12" t="s">
        <v>518</v>
      </c>
      <c r="D12" s="4">
        <v>20</v>
      </c>
      <c r="E12" s="159"/>
      <c r="F12" s="50">
        <v>45.082999999999998</v>
      </c>
      <c r="G12" s="120">
        <v>20</v>
      </c>
      <c r="H12" s="136">
        <v>8.6614933530140998</v>
      </c>
      <c r="I12" s="136">
        <v>21.154112376716402</v>
      </c>
      <c r="J12" s="40">
        <f t="shared" si="2"/>
        <v>0.19212326937014174</v>
      </c>
      <c r="K12" s="41">
        <f t="shared" si="3"/>
        <v>0.46922592499870025</v>
      </c>
      <c r="L12" s="27">
        <v>1</v>
      </c>
      <c r="M12">
        <v>1</v>
      </c>
      <c r="N12">
        <v>1</v>
      </c>
      <c r="O12">
        <v>0</v>
      </c>
      <c r="P12">
        <v>0</v>
      </c>
      <c r="Q12">
        <v>0.25</v>
      </c>
      <c r="R12">
        <v>1</v>
      </c>
      <c r="S12">
        <v>1</v>
      </c>
      <c r="T12">
        <v>1</v>
      </c>
      <c r="U12">
        <v>1</v>
      </c>
      <c r="V12">
        <v>0</v>
      </c>
      <c r="W12">
        <v>0.25</v>
      </c>
      <c r="X12" s="22">
        <f t="shared" si="4"/>
        <v>-1.649618084996652</v>
      </c>
      <c r="Y12" s="23">
        <f t="shared" si="0"/>
        <v>-2.8279167171371173</v>
      </c>
      <c r="Z12" s="23">
        <f t="shared" si="0"/>
        <v>-2.8279167171371173</v>
      </c>
      <c r="AA12" s="23" t="str">
        <f t="shared" si="0"/>
        <v>na</v>
      </c>
      <c r="AB12" s="23" t="str">
        <f t="shared" si="0"/>
        <v>na</v>
      </c>
      <c r="AC12" s="23">
        <f t="shared" si="0"/>
        <v>-1.084680384655333</v>
      </c>
      <c r="AD12" s="23">
        <f t="shared" si="0"/>
        <v>-4.0605983630686824</v>
      </c>
      <c r="AE12" s="23">
        <f t="shared" si="0"/>
        <v>-1.710715051107639</v>
      </c>
      <c r="AF12" s="23">
        <f t="shared" si="0"/>
        <v>-1.649618084996652</v>
      </c>
      <c r="AG12" s="23">
        <f t="shared" si="0"/>
        <v>-2.5229453064654677</v>
      </c>
      <c r="AH12" s="23" t="str">
        <f t="shared" si="0"/>
        <v>na</v>
      </c>
      <c r="AI12" s="23">
        <f t="shared" si="0"/>
        <v>-0.93374608584716146</v>
      </c>
      <c r="AJ12" s="22">
        <f t="shared" si="5"/>
        <v>5.9649122807017552</v>
      </c>
      <c r="AK12" s="23">
        <f t="shared" si="1"/>
        <v>17.529538131041889</v>
      </c>
      <c r="AL12" s="23">
        <f t="shared" si="1"/>
        <v>17.529538131041889</v>
      </c>
      <c r="AM12" s="23" t="str">
        <f t="shared" si="1"/>
        <v>na</v>
      </c>
      <c r="AN12" s="23" t="str">
        <f t="shared" si="1"/>
        <v>na</v>
      </c>
      <c r="AO12" s="23">
        <f t="shared" si="1"/>
        <v>2.5789374919753887</v>
      </c>
      <c r="AP12" s="23">
        <f t="shared" si="1"/>
        <v>36.142427073601169</v>
      </c>
      <c r="AQ12" s="23">
        <f t="shared" si="1"/>
        <v>6.4149399562005138</v>
      </c>
      <c r="AR12" s="23">
        <f t="shared" si="1"/>
        <v>5.9649122807017552</v>
      </c>
      <c r="AS12" s="23">
        <f t="shared" si="1"/>
        <v>13.952528379772962</v>
      </c>
      <c r="AT12" s="23" t="str">
        <f t="shared" si="1"/>
        <v>na</v>
      </c>
      <c r="AU12" s="25">
        <f t="shared" si="1"/>
        <v>1.9111502501358417</v>
      </c>
    </row>
    <row r="13" spans="1:47" x14ac:dyDescent="0.35">
      <c r="A13" s="32" t="s">
        <v>127</v>
      </c>
      <c r="B13" s="4" t="s">
        <v>531</v>
      </c>
      <c r="C13" t="s">
        <v>518</v>
      </c>
      <c r="D13" s="4">
        <v>24</v>
      </c>
      <c r="E13" s="159"/>
      <c r="F13" s="135">
        <v>1.113</v>
      </c>
      <c r="G13" s="123">
        <v>24</v>
      </c>
      <c r="H13" s="137">
        <v>0</v>
      </c>
      <c r="I13" s="137">
        <v>0</v>
      </c>
      <c r="J13" s="40">
        <f t="shared" si="2"/>
        <v>0.01</v>
      </c>
      <c r="K13" s="41">
        <f t="shared" si="3"/>
        <v>0.01</v>
      </c>
      <c r="L13" s="27">
        <v>1</v>
      </c>
      <c r="M13">
        <v>0</v>
      </c>
      <c r="N13">
        <v>0</v>
      </c>
      <c r="O13">
        <v>0.25</v>
      </c>
      <c r="P13">
        <v>0</v>
      </c>
      <c r="Q13">
        <v>1</v>
      </c>
      <c r="R13">
        <v>1</v>
      </c>
      <c r="S13">
        <v>1</v>
      </c>
      <c r="T13">
        <v>0</v>
      </c>
      <c r="U13">
        <v>1</v>
      </c>
      <c r="V13">
        <v>0</v>
      </c>
      <c r="W13">
        <v>0</v>
      </c>
      <c r="X13" s="22">
        <f t="shared" si="4"/>
        <v>-4.6051701859880909</v>
      </c>
      <c r="Y13" s="23" t="str">
        <f t="shared" si="0"/>
        <v>na</v>
      </c>
      <c r="Z13" s="23" t="str">
        <f t="shared" si="0"/>
        <v>na</v>
      </c>
      <c r="AA13" s="23">
        <f t="shared" si="0"/>
        <v>-2.2024726976464781</v>
      </c>
      <c r="AB13" s="23" t="str">
        <f t="shared" si="0"/>
        <v>na</v>
      </c>
      <c r="AC13" s="23">
        <f t="shared" si="0"/>
        <v>-12.112228434379638</v>
      </c>
      <c r="AD13" s="23">
        <f t="shared" si="0"/>
        <v>-11.335803534739917</v>
      </c>
      <c r="AE13" s="23">
        <f t="shared" si="0"/>
        <v>-4.7757320447283904</v>
      </c>
      <c r="AF13" s="23" t="str">
        <f t="shared" si="0"/>
        <v>na</v>
      </c>
      <c r="AG13" s="23">
        <f t="shared" si="0"/>
        <v>-7.0432014609229618</v>
      </c>
      <c r="AH13" s="23" t="str">
        <f t="shared" si="0"/>
        <v>na</v>
      </c>
      <c r="AI13" s="23" t="str">
        <f t="shared" si="0"/>
        <v>na</v>
      </c>
      <c r="AJ13" s="22">
        <f t="shared" si="5"/>
        <v>1</v>
      </c>
      <c r="AK13" s="23" t="str">
        <f t="shared" si="1"/>
        <v>na</v>
      </c>
      <c r="AL13" s="23" t="str">
        <f t="shared" si="1"/>
        <v>na</v>
      </c>
      <c r="AM13" s="23">
        <f t="shared" si="1"/>
        <v>0.22873345935727787</v>
      </c>
      <c r="AN13" s="23" t="str">
        <f t="shared" si="1"/>
        <v>na</v>
      </c>
      <c r="AO13" s="23">
        <f t="shared" si="1"/>
        <v>6.917620566710454</v>
      </c>
      <c r="AP13" s="23">
        <f t="shared" si="1"/>
        <v>6.059171597633136</v>
      </c>
      <c r="AQ13" s="23">
        <f t="shared" si="1"/>
        <v>1.0754458161865568</v>
      </c>
      <c r="AR13" s="23" t="str">
        <f t="shared" si="1"/>
        <v>na</v>
      </c>
      <c r="AS13" s="23">
        <f t="shared" si="1"/>
        <v>2.3391003460207611</v>
      </c>
      <c r="AT13" s="23" t="str">
        <f t="shared" si="1"/>
        <v>na</v>
      </c>
      <c r="AU13" s="25" t="str">
        <f t="shared" si="1"/>
        <v>na</v>
      </c>
    </row>
    <row r="14" spans="1:47" x14ac:dyDescent="0.35">
      <c r="A14" s="32" t="s">
        <v>128</v>
      </c>
      <c r="B14" s="4" t="s">
        <v>532</v>
      </c>
      <c r="C14" t="s">
        <v>518</v>
      </c>
      <c r="D14" s="4">
        <v>20</v>
      </c>
      <c r="E14" s="159"/>
      <c r="F14" s="50">
        <v>40.020000000000003</v>
      </c>
      <c r="G14" s="120">
        <v>20</v>
      </c>
      <c r="H14" s="136">
        <v>2.8871644510046997</v>
      </c>
      <c r="I14" s="136">
        <v>12.91179194933474</v>
      </c>
      <c r="J14" s="40">
        <f t="shared" si="2"/>
        <v>7.2143039755239863E-2</v>
      </c>
      <c r="K14" s="41">
        <f t="shared" si="3"/>
        <v>0.3226334819923723</v>
      </c>
      <c r="L14" s="27">
        <v>1</v>
      </c>
      <c r="M14">
        <v>0</v>
      </c>
      <c r="N14">
        <v>0.25</v>
      </c>
      <c r="O14">
        <v>0</v>
      </c>
      <c r="P14">
        <v>0.25</v>
      </c>
      <c r="Q14">
        <v>0.375</v>
      </c>
      <c r="R14">
        <v>1</v>
      </c>
      <c r="S14">
        <v>1</v>
      </c>
      <c r="T14">
        <v>1</v>
      </c>
      <c r="U14">
        <v>0.25</v>
      </c>
      <c r="V14">
        <v>0</v>
      </c>
      <c r="W14">
        <v>1</v>
      </c>
      <c r="X14" s="22">
        <f t="shared" si="4"/>
        <v>-2.6291044675045434</v>
      </c>
      <c r="Y14" s="23" t="str">
        <f t="shared" si="0"/>
        <v>na</v>
      </c>
      <c r="Z14" s="23">
        <f t="shared" si="0"/>
        <v>-1.126759057501947</v>
      </c>
      <c r="AA14" s="23" t="str">
        <f t="shared" si="0"/>
        <v>na</v>
      </c>
      <c r="AB14" s="23">
        <f t="shared" si="0"/>
        <v>-1.4606135930580797</v>
      </c>
      <c r="AC14" s="23">
        <f t="shared" si="0"/>
        <v>-2.5930893378127005</v>
      </c>
      <c r="AD14" s="23">
        <f t="shared" si="0"/>
        <v>-6.4716417661650301</v>
      </c>
      <c r="AE14" s="23">
        <f t="shared" si="0"/>
        <v>-2.7264787070417484</v>
      </c>
      <c r="AF14" s="23">
        <f t="shared" si="0"/>
        <v>-2.6291044675045434</v>
      </c>
      <c r="AG14" s="23">
        <f t="shared" si="0"/>
        <v>-1.0052458258105605</v>
      </c>
      <c r="AH14" s="23" t="str">
        <f t="shared" si="0"/>
        <v>na</v>
      </c>
      <c r="AI14" s="23">
        <f t="shared" si="0"/>
        <v>-5.9526893603876454</v>
      </c>
      <c r="AJ14" s="22">
        <f t="shared" si="5"/>
        <v>20.000000000000007</v>
      </c>
      <c r="AK14" s="23" t="str">
        <f t="shared" si="1"/>
        <v>na</v>
      </c>
      <c r="AL14" s="23">
        <f t="shared" si="1"/>
        <v>3.673469387755103</v>
      </c>
      <c r="AM14" s="23" t="str">
        <f t="shared" si="1"/>
        <v>na</v>
      </c>
      <c r="AN14" s="23">
        <f t="shared" si="1"/>
        <v>6.1728395061728421</v>
      </c>
      <c r="AO14" s="23">
        <f t="shared" si="1"/>
        <v>19.455807843873156</v>
      </c>
      <c r="AP14" s="23">
        <f t="shared" si="1"/>
        <v>121.18343195266276</v>
      </c>
      <c r="AQ14" s="23">
        <f t="shared" si="1"/>
        <v>21.508916323731142</v>
      </c>
      <c r="AR14" s="23">
        <f t="shared" si="1"/>
        <v>20.000000000000007</v>
      </c>
      <c r="AS14" s="23">
        <f t="shared" si="1"/>
        <v>2.9238754325259522</v>
      </c>
      <c r="AT14" s="23" t="str">
        <f t="shared" si="1"/>
        <v>na</v>
      </c>
      <c r="AU14" s="25">
        <f t="shared" si="1"/>
        <v>102.52758988964047</v>
      </c>
    </row>
    <row r="15" spans="1:47" x14ac:dyDescent="0.35">
      <c r="A15" s="32" t="s">
        <v>58</v>
      </c>
      <c r="B15" s="4" t="s">
        <v>532</v>
      </c>
      <c r="C15" t="s">
        <v>518</v>
      </c>
      <c r="D15" s="4">
        <v>20</v>
      </c>
      <c r="E15" s="159"/>
      <c r="F15" s="50">
        <v>3.5680000000000001</v>
      </c>
      <c r="G15" s="120">
        <v>20</v>
      </c>
      <c r="H15" s="136">
        <v>2.8294211747282501</v>
      </c>
      <c r="I15" s="136">
        <v>12.653556167339353</v>
      </c>
      <c r="J15" s="40">
        <f t="shared" si="2"/>
        <v>0.79299920816374725</v>
      </c>
      <c r="K15" s="41">
        <f t="shared" si="3"/>
        <v>3.5464002711152895</v>
      </c>
      <c r="L15" s="27">
        <v>1</v>
      </c>
      <c r="M15">
        <v>1</v>
      </c>
      <c r="N15">
        <v>0</v>
      </c>
      <c r="O15">
        <v>0</v>
      </c>
      <c r="P15">
        <v>0.25</v>
      </c>
      <c r="Q15">
        <v>0.375</v>
      </c>
      <c r="R15">
        <v>1</v>
      </c>
      <c r="S15">
        <v>0</v>
      </c>
      <c r="T15">
        <v>1</v>
      </c>
      <c r="U15">
        <v>1</v>
      </c>
      <c r="V15">
        <v>1</v>
      </c>
      <c r="W15">
        <v>0</v>
      </c>
      <c r="X15" s="22">
        <f t="shared" si="4"/>
        <v>-0.2319330558802627</v>
      </c>
      <c r="Y15" s="23">
        <f t="shared" si="0"/>
        <v>-0.39759952436616458</v>
      </c>
      <c r="Z15" s="23" t="str">
        <f t="shared" si="0"/>
        <v>na</v>
      </c>
      <c r="AA15" s="23" t="str">
        <f t="shared" si="0"/>
        <v>na</v>
      </c>
      <c r="AB15" s="23">
        <f t="shared" si="0"/>
        <v>-0.12885169771125707</v>
      </c>
      <c r="AC15" s="23">
        <f t="shared" si="0"/>
        <v>-0.22875589073121802</v>
      </c>
      <c r="AD15" s="23">
        <f t="shared" si="0"/>
        <v>-0.5709121375514159</v>
      </c>
      <c r="AE15" s="23" t="str">
        <f t="shared" si="0"/>
        <v>na</v>
      </c>
      <c r="AF15" s="23">
        <f t="shared" si="0"/>
        <v>-0.2319330558802627</v>
      </c>
      <c r="AG15" s="23">
        <f t="shared" si="0"/>
        <v>-0.35472114428746054</v>
      </c>
      <c r="AH15" s="23">
        <f t="shared" si="0"/>
        <v>-0.30924407450701691</v>
      </c>
      <c r="AI15" s="23" t="str">
        <f t="shared" si="0"/>
        <v>na</v>
      </c>
      <c r="AJ15" s="22">
        <f t="shared" si="5"/>
        <v>19.999999999999996</v>
      </c>
      <c r="AK15" s="23">
        <f t="shared" si="1"/>
        <v>58.77551020408162</v>
      </c>
      <c r="AL15" s="23" t="str">
        <f t="shared" si="1"/>
        <v>na</v>
      </c>
      <c r="AM15" s="23" t="str">
        <f t="shared" si="1"/>
        <v>na</v>
      </c>
      <c r="AN15" s="23">
        <f t="shared" si="1"/>
        <v>6.1728395061728385</v>
      </c>
      <c r="AO15" s="23">
        <f t="shared" si="1"/>
        <v>19.455807843873146</v>
      </c>
      <c r="AP15" s="23">
        <f t="shared" si="1"/>
        <v>121.18343195266272</v>
      </c>
      <c r="AQ15" s="23" t="str">
        <f t="shared" si="1"/>
        <v>na</v>
      </c>
      <c r="AR15" s="23">
        <f t="shared" si="1"/>
        <v>19.999999999999996</v>
      </c>
      <c r="AS15" s="23">
        <f t="shared" si="1"/>
        <v>46.782006920415213</v>
      </c>
      <c r="AT15" s="23">
        <f t="shared" si="1"/>
        <v>35.55555555555555</v>
      </c>
      <c r="AU15" s="25" t="str">
        <f t="shared" si="1"/>
        <v>na</v>
      </c>
    </row>
    <row r="16" spans="1:47" x14ac:dyDescent="0.35">
      <c r="A16" s="32" t="s">
        <v>60</v>
      </c>
      <c r="B16" s="4" t="s">
        <v>532</v>
      </c>
      <c r="C16" t="s">
        <v>518</v>
      </c>
      <c r="D16" s="4">
        <v>20</v>
      </c>
      <c r="E16" s="159"/>
      <c r="F16" s="50">
        <v>19.413</v>
      </c>
      <c r="G16" s="120">
        <v>20</v>
      </c>
      <c r="H16" s="136">
        <v>5.7743289020093993</v>
      </c>
      <c r="I16" s="136">
        <v>17.773009353843843</v>
      </c>
      <c r="J16" s="40">
        <f t="shared" si="2"/>
        <v>0.29744649987170446</v>
      </c>
      <c r="K16" s="41">
        <f t="shared" si="3"/>
        <v>0.91552100931560521</v>
      </c>
      <c r="L16" s="27">
        <v>1</v>
      </c>
      <c r="M16">
        <v>0.25</v>
      </c>
      <c r="N16">
        <v>0</v>
      </c>
      <c r="O16">
        <v>0.25</v>
      </c>
      <c r="P16">
        <v>0.25</v>
      </c>
      <c r="Q16">
        <v>0.375</v>
      </c>
      <c r="R16">
        <v>0.25</v>
      </c>
      <c r="S16">
        <v>1</v>
      </c>
      <c r="T16">
        <v>1</v>
      </c>
      <c r="U16">
        <v>1</v>
      </c>
      <c r="V16">
        <v>0</v>
      </c>
      <c r="W16">
        <v>0.25</v>
      </c>
      <c r="X16" s="22">
        <f t="shared" si="4"/>
        <v>-1.2125209025322496</v>
      </c>
      <c r="Y16" s="23">
        <f t="shared" si="0"/>
        <v>-0.51965181537096405</v>
      </c>
      <c r="Z16" s="23" t="str">
        <f t="shared" si="0"/>
        <v>na</v>
      </c>
      <c r="AA16" s="23">
        <f t="shared" si="0"/>
        <v>-0.57990130121107597</v>
      </c>
      <c r="AB16" s="23">
        <f t="shared" si="0"/>
        <v>-0.67362272362902764</v>
      </c>
      <c r="AC16" s="23">
        <f t="shared" si="0"/>
        <v>-1.1959110271550957</v>
      </c>
      <c r="AD16" s="23">
        <f t="shared" si="0"/>
        <v>-0.74616670925061523</v>
      </c>
      <c r="AE16" s="23">
        <f t="shared" si="0"/>
        <v>-1.2574290841075182</v>
      </c>
      <c r="AF16" s="23">
        <f t="shared" si="0"/>
        <v>-1.2125209025322496</v>
      </c>
      <c r="AG16" s="23">
        <f t="shared" si="0"/>
        <v>-1.8544437332846169</v>
      </c>
      <c r="AH16" s="23" t="str">
        <f t="shared" si="0"/>
        <v>na</v>
      </c>
      <c r="AI16" s="23">
        <f t="shared" si="0"/>
        <v>-0.68633258633900918</v>
      </c>
      <c r="AJ16" s="22">
        <f t="shared" si="5"/>
        <v>9.4736842105263186</v>
      </c>
      <c r="AK16" s="23">
        <f t="shared" si="1"/>
        <v>1.7400644468313649</v>
      </c>
      <c r="AL16" s="23" t="str">
        <f t="shared" si="1"/>
        <v>na</v>
      </c>
      <c r="AM16" s="23">
        <f t="shared" si="1"/>
        <v>2.1669485623321072</v>
      </c>
      <c r="AN16" s="23">
        <f t="shared" si="1"/>
        <v>2.9239766081871359</v>
      </c>
      <c r="AO16" s="23">
        <f t="shared" si="1"/>
        <v>9.2159089786767581</v>
      </c>
      <c r="AP16" s="23">
        <f t="shared" si="1"/>
        <v>3.5876673933354115</v>
      </c>
      <c r="AQ16" s="23">
        <f t="shared" si="1"/>
        <v>10.188434048083174</v>
      </c>
      <c r="AR16" s="23">
        <f t="shared" si="1"/>
        <v>9.4736842105263186</v>
      </c>
      <c r="AS16" s="23">
        <f t="shared" si="1"/>
        <v>22.159898014933535</v>
      </c>
      <c r="AT16" s="23" t="str">
        <f t="shared" si="1"/>
        <v>na</v>
      </c>
      <c r="AU16" s="25">
        <f t="shared" si="1"/>
        <v>3.0353562796275138</v>
      </c>
    </row>
    <row r="17" spans="1:47" x14ac:dyDescent="0.35">
      <c r="A17" s="32" t="s">
        <v>129</v>
      </c>
      <c r="B17" s="4" t="s">
        <v>532</v>
      </c>
      <c r="C17" t="s">
        <v>518</v>
      </c>
      <c r="D17" s="4">
        <v>20</v>
      </c>
      <c r="E17" s="159"/>
      <c r="F17" s="50">
        <v>0.47799999999999998</v>
      </c>
      <c r="G17" s="120">
        <v>20</v>
      </c>
      <c r="H17" s="136">
        <v>0</v>
      </c>
      <c r="I17" s="136">
        <v>0</v>
      </c>
      <c r="J17" s="40">
        <f t="shared" si="2"/>
        <v>0.01</v>
      </c>
      <c r="K17" s="41">
        <f t="shared" si="3"/>
        <v>0.01</v>
      </c>
      <c r="L17" s="27">
        <v>1</v>
      </c>
      <c r="M17">
        <v>0</v>
      </c>
      <c r="N17">
        <v>0</v>
      </c>
      <c r="O17">
        <v>0</v>
      </c>
      <c r="P17">
        <v>1</v>
      </c>
      <c r="Q17">
        <v>0.25</v>
      </c>
      <c r="R17">
        <v>0.25</v>
      </c>
      <c r="S17">
        <v>1</v>
      </c>
      <c r="T17">
        <v>0</v>
      </c>
      <c r="U17">
        <v>0</v>
      </c>
      <c r="V17">
        <v>0</v>
      </c>
      <c r="W17">
        <v>0</v>
      </c>
      <c r="X17" s="22">
        <f t="shared" si="4"/>
        <v>-4.6051701859880909</v>
      </c>
      <c r="Y17" s="23" t="str">
        <f t="shared" si="0"/>
        <v>na</v>
      </c>
      <c r="Z17" s="23" t="str">
        <f t="shared" si="0"/>
        <v>na</v>
      </c>
      <c r="AA17" s="23" t="str">
        <f t="shared" si="0"/>
        <v>na</v>
      </c>
      <c r="AB17" s="23">
        <f t="shared" si="0"/>
        <v>-10.233711524417981</v>
      </c>
      <c r="AC17" s="23">
        <f t="shared" si="0"/>
        <v>-3.0280571085949095</v>
      </c>
      <c r="AD17" s="23">
        <f t="shared" si="0"/>
        <v>-2.8339508836849792</v>
      </c>
      <c r="AE17" s="23">
        <f t="shared" si="0"/>
        <v>-4.7757320447283904</v>
      </c>
      <c r="AF17" s="23" t="str">
        <f t="shared" si="0"/>
        <v>na</v>
      </c>
      <c r="AG17" s="23" t="str">
        <f t="shared" si="0"/>
        <v>na</v>
      </c>
      <c r="AH17" s="23" t="str">
        <f t="shared" si="0"/>
        <v>na</v>
      </c>
      <c r="AI17" s="23" t="str">
        <f t="shared" si="0"/>
        <v>na</v>
      </c>
      <c r="AJ17" s="22">
        <f t="shared" si="5"/>
        <v>1</v>
      </c>
      <c r="AK17" s="23" t="str">
        <f t="shared" si="1"/>
        <v>na</v>
      </c>
      <c r="AL17" s="23" t="str">
        <f t="shared" si="1"/>
        <v>na</v>
      </c>
      <c r="AM17" s="23" t="str">
        <f t="shared" si="1"/>
        <v>na</v>
      </c>
      <c r="AN17" s="23">
        <f t="shared" si="1"/>
        <v>4.9382716049382722</v>
      </c>
      <c r="AO17" s="23">
        <f t="shared" si="1"/>
        <v>0.43235128541940337</v>
      </c>
      <c r="AP17" s="23">
        <f t="shared" si="1"/>
        <v>0.378698224852071</v>
      </c>
      <c r="AQ17" s="23">
        <f t="shared" si="1"/>
        <v>1.0754458161865568</v>
      </c>
      <c r="AR17" s="23" t="str">
        <f t="shared" si="1"/>
        <v>na</v>
      </c>
      <c r="AS17" s="23" t="str">
        <f t="shared" si="1"/>
        <v>na</v>
      </c>
      <c r="AT17" s="23" t="str">
        <f t="shared" si="1"/>
        <v>na</v>
      </c>
      <c r="AU17" s="25" t="str">
        <f t="shared" si="1"/>
        <v>na</v>
      </c>
    </row>
    <row r="18" spans="1:47" x14ac:dyDescent="0.35">
      <c r="A18" s="32" t="s">
        <v>63</v>
      </c>
      <c r="B18" s="4" t="s">
        <v>532</v>
      </c>
      <c r="C18" t="s">
        <v>518</v>
      </c>
      <c r="D18" s="4">
        <v>20</v>
      </c>
      <c r="E18" s="159"/>
      <c r="F18" s="50">
        <v>3486.087</v>
      </c>
      <c r="G18" s="120">
        <v>20</v>
      </c>
      <c r="H18" s="136">
        <v>303.15226735549334</v>
      </c>
      <c r="I18" s="136">
        <v>552.22792662863537</v>
      </c>
      <c r="J18" s="40">
        <f t="shared" si="2"/>
        <v>8.6960614395307209E-2</v>
      </c>
      <c r="K18" s="41">
        <f t="shared" si="3"/>
        <v>0.15840910643613754</v>
      </c>
      <c r="L18" s="27">
        <v>1</v>
      </c>
      <c r="M18">
        <v>0</v>
      </c>
      <c r="N18">
        <v>1</v>
      </c>
      <c r="O18">
        <v>0</v>
      </c>
      <c r="P18">
        <v>0</v>
      </c>
      <c r="Q18">
        <v>0.125</v>
      </c>
      <c r="R18">
        <v>0.05</v>
      </c>
      <c r="S18">
        <v>1</v>
      </c>
      <c r="T18">
        <v>0</v>
      </c>
      <c r="U18">
        <v>0.25</v>
      </c>
      <c r="V18">
        <v>0.25</v>
      </c>
      <c r="W18">
        <v>0.25</v>
      </c>
      <c r="X18" s="22">
        <f t="shared" si="4"/>
        <v>-2.4422999709307196</v>
      </c>
      <c r="Y18" s="23" t="str">
        <f t="shared" si="0"/>
        <v>na</v>
      </c>
      <c r="Z18" s="23">
        <f t="shared" si="0"/>
        <v>-4.1867999501669475</v>
      </c>
      <c r="AA18" s="23" t="str">
        <f t="shared" si="0"/>
        <v>na</v>
      </c>
      <c r="AB18" s="23" t="str">
        <f t="shared" si="0"/>
        <v>na</v>
      </c>
      <c r="AC18" s="23">
        <f t="shared" si="0"/>
        <v>-0.8029479356484559</v>
      </c>
      <c r="AD18" s="23">
        <f t="shared" si="0"/>
        <v>-0.30059076565301168</v>
      </c>
      <c r="AE18" s="23">
        <f t="shared" si="0"/>
        <v>-2.5327555254096348</v>
      </c>
      <c r="AF18" s="23" t="str">
        <f t="shared" si="0"/>
        <v>na</v>
      </c>
      <c r="AG18" s="23">
        <f t="shared" si="0"/>
        <v>-0.93382057712056921</v>
      </c>
      <c r="AH18" s="23">
        <f t="shared" si="0"/>
        <v>-0.81409999031023983</v>
      </c>
      <c r="AI18" s="23">
        <f t="shared" si="0"/>
        <v>-1.3824339458098411</v>
      </c>
      <c r="AJ18" s="22">
        <f t="shared" si="5"/>
        <v>3.3182957393483701</v>
      </c>
      <c r="AK18" s="23" t="str">
        <f t="shared" si="1"/>
        <v>na</v>
      </c>
      <c r="AL18" s="23">
        <f t="shared" si="1"/>
        <v>9.7517262544115351</v>
      </c>
      <c r="AM18" s="23" t="str">
        <f t="shared" si="1"/>
        <v>na</v>
      </c>
      <c r="AN18" s="23" t="str">
        <f t="shared" si="1"/>
        <v>na</v>
      </c>
      <c r="AO18" s="23">
        <f t="shared" si="1"/>
        <v>0.35866735707724934</v>
      </c>
      <c r="AP18" s="23">
        <f t="shared" si="1"/>
        <v>5.0265308241016729E-2</v>
      </c>
      <c r="AQ18" s="23">
        <f t="shared" si="1"/>
        <v>3.5686472697518812</v>
      </c>
      <c r="AR18" s="23" t="str">
        <f t="shared" si="1"/>
        <v>na</v>
      </c>
      <c r="AS18" s="23">
        <f t="shared" si="1"/>
        <v>0.48511416950681185</v>
      </c>
      <c r="AT18" s="23">
        <f t="shared" si="1"/>
        <v>0.3686995265942633</v>
      </c>
      <c r="AU18" s="25">
        <f t="shared" si="1"/>
        <v>1.0631777021764088</v>
      </c>
    </row>
    <row r="19" spans="1:47" x14ac:dyDescent="0.35">
      <c r="A19" s="32" t="s">
        <v>130</v>
      </c>
      <c r="B19" s="4" t="s">
        <v>531</v>
      </c>
      <c r="C19" t="s">
        <v>518</v>
      </c>
      <c r="D19" s="4">
        <v>24</v>
      </c>
      <c r="E19" s="159"/>
      <c r="F19" s="135">
        <v>0.11799999999999999</v>
      </c>
      <c r="G19" s="123">
        <v>24</v>
      </c>
      <c r="H19" s="137">
        <v>0</v>
      </c>
      <c r="I19" s="137">
        <v>0</v>
      </c>
      <c r="J19" s="40">
        <f t="shared" si="2"/>
        <v>0.01</v>
      </c>
      <c r="K19" s="41">
        <f t="shared" si="3"/>
        <v>0.01</v>
      </c>
      <c r="L19" s="27">
        <v>1</v>
      </c>
      <c r="M19">
        <v>0</v>
      </c>
      <c r="N19">
        <v>0</v>
      </c>
      <c r="O19">
        <v>1</v>
      </c>
      <c r="P19">
        <v>0.25</v>
      </c>
      <c r="Q19">
        <v>0.375</v>
      </c>
      <c r="R19">
        <v>0.3</v>
      </c>
      <c r="S19">
        <v>1</v>
      </c>
      <c r="T19">
        <v>0</v>
      </c>
      <c r="U19">
        <v>0</v>
      </c>
      <c r="V19">
        <v>0</v>
      </c>
      <c r="W19">
        <v>0</v>
      </c>
      <c r="X19" s="22">
        <f t="shared" si="4"/>
        <v>-4.6051701859880909</v>
      </c>
      <c r="Y19" s="23" t="str">
        <f t="shared" si="0"/>
        <v>na</v>
      </c>
      <c r="Z19" s="23" t="str">
        <f t="shared" si="0"/>
        <v>na</v>
      </c>
      <c r="AA19" s="23">
        <f t="shared" si="0"/>
        <v>-8.8098907905859125</v>
      </c>
      <c r="AB19" s="23">
        <f t="shared" si="0"/>
        <v>-2.5584278811044951</v>
      </c>
      <c r="AC19" s="23">
        <f t="shared" si="0"/>
        <v>-4.5420856628923643</v>
      </c>
      <c r="AD19" s="23">
        <f t="shared" si="0"/>
        <v>-3.4007410604219745</v>
      </c>
      <c r="AE19" s="23">
        <f t="shared" si="0"/>
        <v>-4.7757320447283904</v>
      </c>
      <c r="AF19" s="23" t="str">
        <f t="shared" si="0"/>
        <v>na</v>
      </c>
      <c r="AG19" s="23" t="str">
        <f t="shared" si="0"/>
        <v>na</v>
      </c>
      <c r="AH19" s="23" t="str">
        <f t="shared" si="0"/>
        <v>na</v>
      </c>
      <c r="AI19" s="23" t="str">
        <f t="shared" si="0"/>
        <v>na</v>
      </c>
      <c r="AJ19" s="22">
        <f t="shared" si="5"/>
        <v>1</v>
      </c>
      <c r="AK19" s="23" t="str">
        <f t="shared" si="1"/>
        <v>na</v>
      </c>
      <c r="AL19" s="23" t="str">
        <f t="shared" si="1"/>
        <v>na</v>
      </c>
      <c r="AM19" s="23">
        <f t="shared" si="1"/>
        <v>3.659735349716446</v>
      </c>
      <c r="AN19" s="23">
        <f t="shared" si="1"/>
        <v>0.30864197530864201</v>
      </c>
      <c r="AO19" s="23">
        <f t="shared" si="1"/>
        <v>0.97279039219365748</v>
      </c>
      <c r="AP19" s="23">
        <f t="shared" si="1"/>
        <v>0.54532544378698211</v>
      </c>
      <c r="AQ19" s="23">
        <f t="shared" si="1"/>
        <v>1.0754458161865568</v>
      </c>
      <c r="AR19" s="23" t="str">
        <f t="shared" si="1"/>
        <v>na</v>
      </c>
      <c r="AS19" s="23" t="str">
        <f t="shared" si="1"/>
        <v>na</v>
      </c>
      <c r="AT19" s="23" t="str">
        <f t="shared" si="1"/>
        <v>na</v>
      </c>
      <c r="AU19" s="25" t="str">
        <f t="shared" si="1"/>
        <v>na</v>
      </c>
    </row>
    <row r="20" spans="1:47" x14ac:dyDescent="0.35">
      <c r="A20" s="32" t="s">
        <v>64</v>
      </c>
      <c r="B20" s="4" t="s">
        <v>532</v>
      </c>
      <c r="C20" t="s">
        <v>518</v>
      </c>
      <c r="D20" s="4">
        <v>20</v>
      </c>
      <c r="E20" s="159"/>
      <c r="F20" s="50">
        <v>550.97900000000004</v>
      </c>
      <c r="G20" s="120">
        <v>20</v>
      </c>
      <c r="H20" s="136">
        <v>141.18234165412983</v>
      </c>
      <c r="I20" s="136">
        <v>154.91290226567776</v>
      </c>
      <c r="J20" s="40">
        <f t="shared" si="2"/>
        <v>0.25623906111508754</v>
      </c>
      <c r="K20" s="41">
        <f t="shared" si="3"/>
        <v>0.28115935864284802</v>
      </c>
      <c r="L20" s="27">
        <v>1</v>
      </c>
      <c r="M20">
        <v>0</v>
      </c>
      <c r="N20">
        <v>0</v>
      </c>
      <c r="O20">
        <v>0</v>
      </c>
      <c r="P20">
        <v>0.25</v>
      </c>
      <c r="Q20">
        <v>0.25</v>
      </c>
      <c r="R20">
        <v>0.25</v>
      </c>
      <c r="S20">
        <v>1</v>
      </c>
      <c r="T20">
        <v>0</v>
      </c>
      <c r="U20">
        <v>0</v>
      </c>
      <c r="V20">
        <v>0</v>
      </c>
      <c r="W20">
        <v>0.25</v>
      </c>
      <c r="X20" s="22">
        <f t="shared" si="4"/>
        <v>-1.3616444377720576</v>
      </c>
      <c r="Y20" s="23" t="str">
        <f t="shared" si="0"/>
        <v>na</v>
      </c>
      <c r="Z20" s="23" t="str">
        <f t="shared" si="0"/>
        <v>na</v>
      </c>
      <c r="AA20" s="23" t="str">
        <f t="shared" si="0"/>
        <v>na</v>
      </c>
      <c r="AB20" s="23">
        <f t="shared" si="0"/>
        <v>-0.75646913209558753</v>
      </c>
      <c r="AC20" s="23">
        <f t="shared" si="0"/>
        <v>-0.89532784949395572</v>
      </c>
      <c r="AD20" s="23">
        <f t="shared" si="0"/>
        <v>-0.83793503862895857</v>
      </c>
      <c r="AE20" s="23">
        <f t="shared" si="0"/>
        <v>-1.4120757132450967</v>
      </c>
      <c r="AF20" s="23" t="str">
        <f t="shared" si="0"/>
        <v>na</v>
      </c>
      <c r="AG20" s="23" t="str">
        <f t="shared" si="0"/>
        <v>na</v>
      </c>
      <c r="AH20" s="23" t="str">
        <f t="shared" si="0"/>
        <v>na</v>
      </c>
      <c r="AI20" s="23">
        <f t="shared" si="0"/>
        <v>-0.77074213458795704</v>
      </c>
      <c r="AJ20" s="22">
        <f t="shared" si="5"/>
        <v>1.2039665450149779</v>
      </c>
      <c r="AK20" s="23" t="str">
        <f t="shared" si="1"/>
        <v>na</v>
      </c>
      <c r="AL20" s="23" t="str">
        <f t="shared" si="1"/>
        <v>na</v>
      </c>
      <c r="AM20" s="23" t="str">
        <f t="shared" si="1"/>
        <v>na</v>
      </c>
      <c r="AN20" s="23">
        <f t="shared" si="1"/>
        <v>0.37159461265894378</v>
      </c>
      <c r="AO20" s="23">
        <f t="shared" si="1"/>
        <v>0.52053648333918368</v>
      </c>
      <c r="AP20" s="23">
        <f t="shared" si="1"/>
        <v>0.4559399933784532</v>
      </c>
      <c r="AQ20" s="23">
        <f t="shared" si="1"/>
        <v>1.2948007836649416</v>
      </c>
      <c r="AR20" s="23" t="str">
        <f t="shared" si="1"/>
        <v>na</v>
      </c>
      <c r="AS20" s="23" t="str">
        <f t="shared" si="1"/>
        <v>na</v>
      </c>
      <c r="AT20" s="23" t="str">
        <f t="shared" si="1"/>
        <v>na</v>
      </c>
      <c r="AU20" s="25">
        <f t="shared" si="1"/>
        <v>0.38574933802544675</v>
      </c>
    </row>
    <row r="21" spans="1:47" x14ac:dyDescent="0.35">
      <c r="A21" s="32" t="s">
        <v>106</v>
      </c>
      <c r="B21" s="4" t="s">
        <v>532</v>
      </c>
      <c r="C21" t="s">
        <v>518</v>
      </c>
      <c r="D21" s="4">
        <v>20</v>
      </c>
      <c r="E21" s="159"/>
      <c r="F21" s="50">
        <v>379.19600000000003</v>
      </c>
      <c r="G21" s="120">
        <v>20</v>
      </c>
      <c r="H21" s="136">
        <v>0</v>
      </c>
      <c r="I21" s="136">
        <v>0</v>
      </c>
      <c r="J21" s="40">
        <f t="shared" si="2"/>
        <v>0.01</v>
      </c>
      <c r="K21" s="41">
        <f t="shared" si="3"/>
        <v>0.01</v>
      </c>
      <c r="L21" s="27">
        <v>1</v>
      </c>
      <c r="M21">
        <v>0.25</v>
      </c>
      <c r="N21">
        <v>0.25</v>
      </c>
      <c r="O21">
        <v>0</v>
      </c>
      <c r="P21">
        <v>0</v>
      </c>
      <c r="Q21">
        <v>0.25</v>
      </c>
      <c r="R21">
        <v>0.05</v>
      </c>
      <c r="S21">
        <v>1</v>
      </c>
      <c r="T21">
        <v>1</v>
      </c>
      <c r="U21">
        <v>0</v>
      </c>
      <c r="V21">
        <v>1</v>
      </c>
      <c r="W21">
        <v>1</v>
      </c>
      <c r="X21" s="22">
        <f t="shared" si="4"/>
        <v>-4.6051701859880909</v>
      </c>
      <c r="Y21" s="23">
        <f t="shared" ref="Y21:Y28" si="6">IF(M21&gt;0,(M21/M$30)*LN($J21),"na")</f>
        <v>-1.9736443654234674</v>
      </c>
      <c r="Z21" s="23">
        <f t="shared" ref="Z21:Z28" si="7">IF(N21&gt;0,(N21/N$30)*LN($J21),"na")</f>
        <v>-1.9736443654234674</v>
      </c>
      <c r="AA21" s="23" t="str">
        <f t="shared" ref="AA21:AA28" si="8">IF(O21&gt;0,(O21/O$30)*LN($J21),"na")</f>
        <v>na</v>
      </c>
      <c r="AB21" s="23" t="str">
        <f t="shared" ref="AB21:AB28" si="9">IF(P21&gt;0,(P21/P$30)*LN($J21),"na")</f>
        <v>na</v>
      </c>
      <c r="AC21" s="23">
        <f t="shared" ref="AC21:AC28" si="10">IF(Q21&gt;0,(Q21/Q$30)*LN($J21),"na")</f>
        <v>-3.0280571085949095</v>
      </c>
      <c r="AD21" s="23">
        <f t="shared" ref="AD21:AD28" si="11">IF(R21&gt;0,(R21/R$30)*LN($J21),"na")</f>
        <v>-0.56679017673699583</v>
      </c>
      <c r="AE21" s="23">
        <f t="shared" ref="AE21:AE28" si="12">IF(S21&gt;0,(S21/S$30)*LN($J21),"na")</f>
        <v>-4.7757320447283904</v>
      </c>
      <c r="AF21" s="23">
        <f t="shared" ref="AF21:AF28" si="13">IF(T21&gt;0,(T21/T$30)*LN($J21),"na")</f>
        <v>-4.6051701859880909</v>
      </c>
      <c r="AG21" s="23" t="str">
        <f t="shared" ref="AG21:AG28" si="14">IF(U21&gt;0,(U21/U$30)*LN($J21),"na")</f>
        <v>na</v>
      </c>
      <c r="AH21" s="23">
        <f t="shared" ref="AH21:AH28" si="15">IF(V21&gt;0,(V21/V$30)*LN($J21),"na")</f>
        <v>-6.1402269146507873</v>
      </c>
      <c r="AI21" s="23">
        <f t="shared" ref="AI21:AI28" si="16">IF(W21&gt;0,(W21/W$30)*LN($J21),"na")</f>
        <v>-10.426800421105112</v>
      </c>
      <c r="AJ21" s="22">
        <f t="shared" si="5"/>
        <v>1</v>
      </c>
      <c r="AK21" s="23">
        <f t="shared" ref="AK21:AK28" si="17">IF(M21&gt;0,(((M21/M$30)^2)*($K21^2))/($J21^2),"na")</f>
        <v>0.18367346938775508</v>
      </c>
      <c r="AL21" s="23">
        <f t="shared" ref="AL21:AL28" si="18">IF(N21&gt;0,(((N21/N$30)^2)*($K21^2))/($J21^2),"na")</f>
        <v>0.18367346938775508</v>
      </c>
      <c r="AM21" s="23" t="str">
        <f t="shared" ref="AM21:AM28" si="19">IF(O21&gt;0,(((O21/O$30)^2)*($K21^2))/($J21^2),"na")</f>
        <v>na</v>
      </c>
      <c r="AN21" s="23" t="str">
        <f t="shared" ref="AN21:AN28" si="20">IF(P21&gt;0,(((P21/P$30)^2)*($K21^2))/($J21^2),"na")</f>
        <v>na</v>
      </c>
      <c r="AO21" s="23">
        <f t="shared" ref="AO21:AO28" si="21">IF(Q21&gt;0,(((Q21/Q$30)^2)*($K21^2))/($J21^2),"na")</f>
        <v>0.43235128541940337</v>
      </c>
      <c r="AP21" s="23">
        <f t="shared" ref="AP21:AP28" si="22">IF(R21&gt;0,(((R21/R$30)^2)*($K21^2))/($J21^2),"na")</f>
        <v>1.5147928994082842E-2</v>
      </c>
      <c r="AQ21" s="23">
        <f t="shared" ref="AQ21:AQ28" si="23">IF(S21&gt;0,(((S21/S$30)^2)*($K21^2))/($J21^2),"na")</f>
        <v>1.0754458161865568</v>
      </c>
      <c r="AR21" s="23">
        <f t="shared" ref="AR21:AR28" si="24">IF(T21&gt;0,(((T21/T$30)^2)*($K21^2))/($J21^2),"na")</f>
        <v>1</v>
      </c>
      <c r="AS21" s="23" t="str">
        <f t="shared" ref="AS21:AS28" si="25">IF(U21&gt;0,(((U21/U$30)^2)*($K21^2))/($J21^2),"na")</f>
        <v>na</v>
      </c>
      <c r="AT21" s="23">
        <f t="shared" ref="AT21:AT28" si="26">IF(V21&gt;0,(((V21/V$30)^2)*($K21^2))/($J21^2),"na")</f>
        <v>1.7777777777777777</v>
      </c>
      <c r="AU21" s="25">
        <f t="shared" ref="AU21:AU28" si="27">IF(W21&gt;0,(((W21/W$30)^2)*($K21^2))/($J21^2),"na")</f>
        <v>5.1263794944820216</v>
      </c>
    </row>
    <row r="22" spans="1:47" x14ac:dyDescent="0.35">
      <c r="A22" s="32" t="s">
        <v>96</v>
      </c>
      <c r="B22" s="4" t="s">
        <v>532</v>
      </c>
      <c r="C22" t="s">
        <v>518</v>
      </c>
      <c r="D22" s="4">
        <v>20</v>
      </c>
      <c r="E22" s="159"/>
      <c r="F22" s="50">
        <v>1.1120000000000001</v>
      </c>
      <c r="G22" s="120">
        <v>20</v>
      </c>
      <c r="H22" s="136">
        <v>0</v>
      </c>
      <c r="I22" s="136">
        <v>0</v>
      </c>
      <c r="J22" s="40">
        <f t="shared" si="2"/>
        <v>0.01</v>
      </c>
      <c r="K22" s="41">
        <f t="shared" si="3"/>
        <v>0.01</v>
      </c>
      <c r="L22" s="27">
        <v>0</v>
      </c>
      <c r="M22">
        <v>0</v>
      </c>
      <c r="N22">
        <v>1</v>
      </c>
      <c r="O22">
        <v>1</v>
      </c>
      <c r="P22">
        <v>0</v>
      </c>
      <c r="Q22">
        <v>0.125</v>
      </c>
      <c r="R22">
        <v>0.05</v>
      </c>
      <c r="S22">
        <v>1</v>
      </c>
      <c r="T22">
        <v>0</v>
      </c>
      <c r="U22">
        <v>0.25</v>
      </c>
      <c r="V22">
        <v>0</v>
      </c>
      <c r="W22">
        <v>0.25</v>
      </c>
      <c r="X22" s="22" t="str">
        <f t="shared" si="4"/>
        <v>na</v>
      </c>
      <c r="Y22" s="23" t="str">
        <f t="shared" si="6"/>
        <v>na</v>
      </c>
      <c r="Z22" s="23">
        <f t="shared" si="7"/>
        <v>-7.8945774616938698</v>
      </c>
      <c r="AA22" s="23">
        <f t="shared" si="8"/>
        <v>-8.8098907905859125</v>
      </c>
      <c r="AB22" s="23" t="str">
        <f t="shared" si="9"/>
        <v>na</v>
      </c>
      <c r="AC22" s="23">
        <f t="shared" si="10"/>
        <v>-1.5140285542974548</v>
      </c>
      <c r="AD22" s="23">
        <f t="shared" si="11"/>
        <v>-0.56679017673699583</v>
      </c>
      <c r="AE22" s="23">
        <f t="shared" si="12"/>
        <v>-4.7757320447283904</v>
      </c>
      <c r="AF22" s="23" t="str">
        <f t="shared" si="13"/>
        <v>na</v>
      </c>
      <c r="AG22" s="23">
        <f t="shared" si="14"/>
        <v>-1.7608003652307405</v>
      </c>
      <c r="AH22" s="23" t="str">
        <f t="shared" si="15"/>
        <v>na</v>
      </c>
      <c r="AI22" s="23">
        <f t="shared" si="16"/>
        <v>-2.6067001052762779</v>
      </c>
      <c r="AJ22" s="22" t="str">
        <f t="shared" si="5"/>
        <v>na</v>
      </c>
      <c r="AK22" s="23" t="str">
        <f t="shared" si="17"/>
        <v>na</v>
      </c>
      <c r="AL22" s="23">
        <f t="shared" si="18"/>
        <v>2.9387755102040813</v>
      </c>
      <c r="AM22" s="23">
        <f t="shared" si="19"/>
        <v>3.659735349716446</v>
      </c>
      <c r="AN22" s="23" t="str">
        <f t="shared" si="20"/>
        <v>na</v>
      </c>
      <c r="AO22" s="23">
        <f t="shared" si="21"/>
        <v>0.10808782135485084</v>
      </c>
      <c r="AP22" s="23">
        <f t="shared" si="22"/>
        <v>1.5147928994082842E-2</v>
      </c>
      <c r="AQ22" s="23">
        <f t="shared" si="23"/>
        <v>1.0754458161865568</v>
      </c>
      <c r="AR22" s="23" t="str">
        <f t="shared" si="24"/>
        <v>na</v>
      </c>
      <c r="AS22" s="23">
        <f t="shared" si="25"/>
        <v>0.14619377162629757</v>
      </c>
      <c r="AT22" s="23" t="str">
        <f t="shared" si="26"/>
        <v>na</v>
      </c>
      <c r="AU22" s="25">
        <f t="shared" si="27"/>
        <v>0.32039871840512635</v>
      </c>
    </row>
    <row r="23" spans="1:47" x14ac:dyDescent="0.35">
      <c r="A23" s="32" t="s">
        <v>131</v>
      </c>
      <c r="B23" s="4" t="s">
        <v>532</v>
      </c>
      <c r="C23" t="s">
        <v>518</v>
      </c>
      <c r="D23" s="4">
        <v>20</v>
      </c>
      <c r="E23" s="159"/>
      <c r="F23" s="50">
        <v>8.6630000000000003</v>
      </c>
      <c r="G23" s="120">
        <v>20</v>
      </c>
      <c r="H23" s="136">
        <v>0</v>
      </c>
      <c r="I23" s="136">
        <v>0</v>
      </c>
      <c r="J23" s="40">
        <f t="shared" si="2"/>
        <v>0.01</v>
      </c>
      <c r="K23" s="41">
        <f t="shared" si="3"/>
        <v>0.01</v>
      </c>
      <c r="L23" s="27">
        <v>0</v>
      </c>
      <c r="M23">
        <v>0</v>
      </c>
      <c r="N23">
        <v>0</v>
      </c>
      <c r="O23">
        <v>0</v>
      </c>
      <c r="P23">
        <v>0</v>
      </c>
      <c r="Q23">
        <v>0.25</v>
      </c>
      <c r="R23">
        <v>0.05</v>
      </c>
      <c r="S23">
        <v>1</v>
      </c>
      <c r="T23">
        <v>0</v>
      </c>
      <c r="U23">
        <v>0.25</v>
      </c>
      <c r="V23">
        <v>0.25</v>
      </c>
      <c r="W23">
        <v>0.25</v>
      </c>
      <c r="X23" s="22" t="str">
        <f t="shared" si="4"/>
        <v>na</v>
      </c>
      <c r="Y23" s="23" t="str">
        <f t="shared" si="6"/>
        <v>na</v>
      </c>
      <c r="Z23" s="23" t="str">
        <f t="shared" si="7"/>
        <v>na</v>
      </c>
      <c r="AA23" s="23" t="str">
        <f t="shared" si="8"/>
        <v>na</v>
      </c>
      <c r="AB23" s="23" t="str">
        <f t="shared" si="9"/>
        <v>na</v>
      </c>
      <c r="AC23" s="23">
        <f t="shared" si="10"/>
        <v>-3.0280571085949095</v>
      </c>
      <c r="AD23" s="23">
        <f t="shared" si="11"/>
        <v>-0.56679017673699583</v>
      </c>
      <c r="AE23" s="23">
        <f t="shared" si="12"/>
        <v>-4.7757320447283904</v>
      </c>
      <c r="AF23" s="23" t="str">
        <f t="shared" si="13"/>
        <v>na</v>
      </c>
      <c r="AG23" s="23">
        <f t="shared" si="14"/>
        <v>-1.7608003652307405</v>
      </c>
      <c r="AH23" s="23">
        <f t="shared" si="15"/>
        <v>-1.5350567286626968</v>
      </c>
      <c r="AI23" s="23">
        <f t="shared" si="16"/>
        <v>-2.6067001052762779</v>
      </c>
      <c r="AJ23" s="22" t="str">
        <f t="shared" si="5"/>
        <v>na</v>
      </c>
      <c r="AK23" s="23" t="str">
        <f t="shared" si="17"/>
        <v>na</v>
      </c>
      <c r="AL23" s="23" t="str">
        <f t="shared" si="18"/>
        <v>na</v>
      </c>
      <c r="AM23" s="23" t="str">
        <f t="shared" si="19"/>
        <v>na</v>
      </c>
      <c r="AN23" s="23" t="str">
        <f t="shared" si="20"/>
        <v>na</v>
      </c>
      <c r="AO23" s="23">
        <f t="shared" si="21"/>
        <v>0.43235128541940337</v>
      </c>
      <c r="AP23" s="23">
        <f t="shared" si="22"/>
        <v>1.5147928994082842E-2</v>
      </c>
      <c r="AQ23" s="23">
        <f t="shared" si="23"/>
        <v>1.0754458161865568</v>
      </c>
      <c r="AR23" s="23" t="str">
        <f t="shared" si="24"/>
        <v>na</v>
      </c>
      <c r="AS23" s="23">
        <f t="shared" si="25"/>
        <v>0.14619377162629757</v>
      </c>
      <c r="AT23" s="23">
        <f t="shared" si="26"/>
        <v>0.1111111111111111</v>
      </c>
      <c r="AU23" s="25">
        <f t="shared" si="27"/>
        <v>0.32039871840512635</v>
      </c>
    </row>
    <row r="24" spans="1:47" x14ac:dyDescent="0.35">
      <c r="A24" s="32" t="s">
        <v>132</v>
      </c>
      <c r="B24" s="4" t="s">
        <v>531</v>
      </c>
      <c r="C24" t="s">
        <v>518</v>
      </c>
      <c r="D24" s="4">
        <v>24</v>
      </c>
      <c r="E24" s="159"/>
      <c r="F24" s="135">
        <v>0.50900000000000001</v>
      </c>
      <c r="G24" s="123">
        <v>24</v>
      </c>
      <c r="H24" s="137">
        <v>0</v>
      </c>
      <c r="I24" s="137">
        <v>0</v>
      </c>
      <c r="J24" s="40">
        <f t="shared" si="2"/>
        <v>0.01</v>
      </c>
      <c r="K24" s="41">
        <f t="shared" si="3"/>
        <v>0.01</v>
      </c>
      <c r="L24" s="27">
        <v>0</v>
      </c>
      <c r="M24">
        <v>1</v>
      </c>
      <c r="N24">
        <v>0</v>
      </c>
      <c r="O24">
        <v>1</v>
      </c>
      <c r="P24">
        <v>1</v>
      </c>
      <c r="Q24">
        <v>0.375</v>
      </c>
      <c r="R24">
        <v>1</v>
      </c>
      <c r="S24">
        <v>1</v>
      </c>
      <c r="T24">
        <v>1</v>
      </c>
      <c r="U24">
        <v>0</v>
      </c>
      <c r="V24">
        <v>0</v>
      </c>
      <c r="W24">
        <v>0</v>
      </c>
      <c r="X24" s="22" t="str">
        <f t="shared" si="4"/>
        <v>na</v>
      </c>
      <c r="Y24" s="23">
        <f t="shared" si="6"/>
        <v>-7.8945774616938698</v>
      </c>
      <c r="Z24" s="23" t="str">
        <f t="shared" si="7"/>
        <v>na</v>
      </c>
      <c r="AA24" s="23">
        <f t="shared" si="8"/>
        <v>-8.8098907905859125</v>
      </c>
      <c r="AB24" s="23">
        <f t="shared" si="9"/>
        <v>-10.233711524417981</v>
      </c>
      <c r="AC24" s="23">
        <f t="shared" si="10"/>
        <v>-4.5420856628923643</v>
      </c>
      <c r="AD24" s="23">
        <f t="shared" si="11"/>
        <v>-11.335803534739917</v>
      </c>
      <c r="AE24" s="23">
        <f t="shared" si="12"/>
        <v>-4.7757320447283904</v>
      </c>
      <c r="AF24" s="23">
        <f t="shared" si="13"/>
        <v>-4.6051701859880909</v>
      </c>
      <c r="AG24" s="23" t="str">
        <f t="shared" si="14"/>
        <v>na</v>
      </c>
      <c r="AH24" s="23" t="str">
        <f t="shared" si="15"/>
        <v>na</v>
      </c>
      <c r="AI24" s="23" t="str">
        <f t="shared" si="16"/>
        <v>na</v>
      </c>
      <c r="AJ24" s="22" t="str">
        <f t="shared" si="5"/>
        <v>na</v>
      </c>
      <c r="AK24" s="23">
        <f t="shared" si="17"/>
        <v>2.9387755102040813</v>
      </c>
      <c r="AL24" s="23" t="str">
        <f t="shared" si="18"/>
        <v>na</v>
      </c>
      <c r="AM24" s="23">
        <f t="shared" si="19"/>
        <v>3.659735349716446</v>
      </c>
      <c r="AN24" s="23">
        <f t="shared" si="20"/>
        <v>4.9382716049382722</v>
      </c>
      <c r="AO24" s="23">
        <f t="shared" si="21"/>
        <v>0.97279039219365748</v>
      </c>
      <c r="AP24" s="23">
        <f t="shared" si="22"/>
        <v>6.059171597633136</v>
      </c>
      <c r="AQ24" s="23">
        <f t="shared" si="23"/>
        <v>1.0754458161865568</v>
      </c>
      <c r="AR24" s="23">
        <f t="shared" si="24"/>
        <v>1</v>
      </c>
      <c r="AS24" s="23" t="str">
        <f t="shared" si="25"/>
        <v>na</v>
      </c>
      <c r="AT24" s="23" t="str">
        <f t="shared" si="26"/>
        <v>na</v>
      </c>
      <c r="AU24" s="25" t="str">
        <f t="shared" si="27"/>
        <v>na</v>
      </c>
    </row>
    <row r="25" spans="1:47" x14ac:dyDescent="0.35">
      <c r="A25" s="32" t="s">
        <v>133</v>
      </c>
      <c r="B25" s="4" t="s">
        <v>532</v>
      </c>
      <c r="C25" t="s">
        <v>518</v>
      </c>
      <c r="D25" s="4">
        <v>20</v>
      </c>
      <c r="E25" s="159"/>
      <c r="F25" s="50">
        <v>28.193999999999999</v>
      </c>
      <c r="G25" s="120">
        <v>20</v>
      </c>
      <c r="H25" s="136">
        <v>2.8871644510046997</v>
      </c>
      <c r="I25" s="136">
        <v>12.91179194933474</v>
      </c>
      <c r="J25" s="40">
        <f t="shared" si="2"/>
        <v>0.10240350610075546</v>
      </c>
      <c r="K25" s="41">
        <f t="shared" si="3"/>
        <v>0.45796240155120738</v>
      </c>
      <c r="L25" s="27">
        <v>0</v>
      </c>
      <c r="M25">
        <v>0.25</v>
      </c>
      <c r="N25">
        <v>0.25</v>
      </c>
      <c r="O25">
        <v>0</v>
      </c>
      <c r="P25">
        <v>0</v>
      </c>
      <c r="Q25">
        <v>0.125</v>
      </c>
      <c r="R25">
        <v>0.05</v>
      </c>
      <c r="S25">
        <v>1</v>
      </c>
      <c r="T25">
        <v>0</v>
      </c>
      <c r="U25">
        <v>1</v>
      </c>
      <c r="V25">
        <v>0</v>
      </c>
      <c r="W25">
        <v>0.125</v>
      </c>
      <c r="X25" s="22" t="str">
        <f t="shared" si="4"/>
        <v>na</v>
      </c>
      <c r="Y25" s="23">
        <f t="shared" si="6"/>
        <v>-0.97664328329900985</v>
      </c>
      <c r="Z25" s="23">
        <f t="shared" si="7"/>
        <v>-0.97664328329900985</v>
      </c>
      <c r="AA25" s="23" t="str">
        <f t="shared" si="8"/>
        <v>na</v>
      </c>
      <c r="AB25" s="23" t="str">
        <f t="shared" si="9"/>
        <v>na</v>
      </c>
      <c r="AC25" s="23">
        <f t="shared" si="10"/>
        <v>-0.7492058063663638</v>
      </c>
      <c r="AD25" s="23">
        <f t="shared" si="11"/>
        <v>-0.28047191725510029</v>
      </c>
      <c r="AE25" s="23">
        <f t="shared" si="12"/>
        <v>-2.3632355990939002</v>
      </c>
      <c r="AF25" s="23" t="str">
        <f t="shared" si="13"/>
        <v>na</v>
      </c>
      <c r="AG25" s="23">
        <f t="shared" si="14"/>
        <v>-3.4852760305964665</v>
      </c>
      <c r="AH25" s="23" t="str">
        <f t="shared" si="15"/>
        <v>na</v>
      </c>
      <c r="AI25" s="23">
        <f t="shared" si="16"/>
        <v>-0.64495311161255364</v>
      </c>
      <c r="AJ25" s="22" t="str">
        <f t="shared" si="5"/>
        <v>na</v>
      </c>
      <c r="AK25" s="23">
        <f t="shared" si="17"/>
        <v>3.6734693877551026</v>
      </c>
      <c r="AL25" s="23">
        <f t="shared" si="18"/>
        <v>3.6734693877551026</v>
      </c>
      <c r="AM25" s="23" t="str">
        <f t="shared" si="19"/>
        <v>na</v>
      </c>
      <c r="AN25" s="23" t="str">
        <f t="shared" si="20"/>
        <v>na</v>
      </c>
      <c r="AO25" s="23">
        <f t="shared" si="21"/>
        <v>2.1617564270970173</v>
      </c>
      <c r="AP25" s="23">
        <f t="shared" si="22"/>
        <v>0.30295857988165692</v>
      </c>
      <c r="AQ25" s="23">
        <f t="shared" si="23"/>
        <v>21.508916323731142</v>
      </c>
      <c r="AR25" s="23" t="str">
        <f t="shared" si="24"/>
        <v>na</v>
      </c>
      <c r="AS25" s="23">
        <f t="shared" si="25"/>
        <v>46.782006920415235</v>
      </c>
      <c r="AT25" s="23" t="str">
        <f t="shared" si="26"/>
        <v>na</v>
      </c>
      <c r="AU25" s="25">
        <f t="shared" si="27"/>
        <v>1.6019935920256323</v>
      </c>
    </row>
    <row r="26" spans="1:47" x14ac:dyDescent="0.35">
      <c r="A26" s="32" t="s">
        <v>134</v>
      </c>
      <c r="B26" s="4" t="s">
        <v>532</v>
      </c>
      <c r="C26" t="s">
        <v>117</v>
      </c>
      <c r="D26" s="4">
        <v>20</v>
      </c>
      <c r="E26" s="159"/>
      <c r="F26" s="50">
        <v>6.2E-2</v>
      </c>
      <c r="G26" s="120">
        <v>20</v>
      </c>
      <c r="H26" s="136">
        <v>0</v>
      </c>
      <c r="I26" s="136">
        <v>0</v>
      </c>
      <c r="J26" s="40">
        <f t="shared" si="2"/>
        <v>0.01</v>
      </c>
      <c r="K26" s="41">
        <f t="shared" si="3"/>
        <v>0.01</v>
      </c>
      <c r="L26" s="27">
        <v>0</v>
      </c>
      <c r="M26">
        <v>0</v>
      </c>
      <c r="N26">
        <v>0</v>
      </c>
      <c r="O26">
        <v>0</v>
      </c>
      <c r="P26">
        <v>0.25</v>
      </c>
      <c r="Q26">
        <v>0.375</v>
      </c>
      <c r="R26">
        <v>0.05</v>
      </c>
      <c r="S26">
        <v>1</v>
      </c>
      <c r="T26">
        <v>0</v>
      </c>
      <c r="U26">
        <v>0</v>
      </c>
      <c r="V26">
        <v>0</v>
      </c>
      <c r="W26">
        <v>0</v>
      </c>
      <c r="X26" s="22" t="str">
        <f t="shared" si="4"/>
        <v>na</v>
      </c>
      <c r="Y26" s="23" t="str">
        <f t="shared" si="6"/>
        <v>na</v>
      </c>
      <c r="Z26" s="23" t="str">
        <f t="shared" si="7"/>
        <v>na</v>
      </c>
      <c r="AA26" s="23" t="str">
        <f t="shared" si="8"/>
        <v>na</v>
      </c>
      <c r="AB26" s="23">
        <f t="shared" si="9"/>
        <v>-2.5584278811044951</v>
      </c>
      <c r="AC26" s="23">
        <f t="shared" si="10"/>
        <v>-4.5420856628923643</v>
      </c>
      <c r="AD26" s="23">
        <f t="shared" si="11"/>
        <v>-0.56679017673699583</v>
      </c>
      <c r="AE26" s="23">
        <f t="shared" si="12"/>
        <v>-4.7757320447283904</v>
      </c>
      <c r="AF26" s="23" t="str">
        <f t="shared" si="13"/>
        <v>na</v>
      </c>
      <c r="AG26" s="23" t="str">
        <f t="shared" si="14"/>
        <v>na</v>
      </c>
      <c r="AH26" s="23" t="str">
        <f t="shared" si="15"/>
        <v>na</v>
      </c>
      <c r="AI26" s="23" t="str">
        <f t="shared" si="16"/>
        <v>na</v>
      </c>
      <c r="AJ26" s="22" t="str">
        <f t="shared" si="5"/>
        <v>na</v>
      </c>
      <c r="AK26" s="23" t="str">
        <f t="shared" si="17"/>
        <v>na</v>
      </c>
      <c r="AL26" s="23" t="str">
        <f t="shared" si="18"/>
        <v>na</v>
      </c>
      <c r="AM26" s="23" t="str">
        <f t="shared" si="19"/>
        <v>na</v>
      </c>
      <c r="AN26" s="23">
        <f t="shared" si="20"/>
        <v>0.30864197530864201</v>
      </c>
      <c r="AO26" s="23">
        <f t="shared" si="21"/>
        <v>0.97279039219365748</v>
      </c>
      <c r="AP26" s="23">
        <f t="shared" si="22"/>
        <v>1.5147928994082842E-2</v>
      </c>
      <c r="AQ26" s="23">
        <f t="shared" si="23"/>
        <v>1.0754458161865568</v>
      </c>
      <c r="AR26" s="23" t="str">
        <f t="shared" si="24"/>
        <v>na</v>
      </c>
      <c r="AS26" s="23" t="str">
        <f t="shared" si="25"/>
        <v>na</v>
      </c>
      <c r="AT26" s="23" t="str">
        <f t="shared" si="26"/>
        <v>na</v>
      </c>
      <c r="AU26" s="25" t="str">
        <f t="shared" si="27"/>
        <v>na</v>
      </c>
    </row>
    <row r="27" spans="1:47" x14ac:dyDescent="0.35">
      <c r="A27" s="32" t="s">
        <v>135</v>
      </c>
      <c r="B27" s="4" t="s">
        <v>532</v>
      </c>
      <c r="C27" t="s">
        <v>518</v>
      </c>
      <c r="D27" s="4">
        <v>20</v>
      </c>
      <c r="E27" s="159"/>
      <c r="F27" s="50">
        <v>0.57399999999999995</v>
      </c>
      <c r="G27" s="120">
        <v>20</v>
      </c>
      <c r="H27" s="136">
        <v>0</v>
      </c>
      <c r="I27" s="136">
        <v>0</v>
      </c>
      <c r="J27" s="40">
        <f t="shared" si="2"/>
        <v>0.01</v>
      </c>
      <c r="K27" s="41">
        <f t="shared" si="3"/>
        <v>0.01</v>
      </c>
      <c r="L27" s="27">
        <v>0</v>
      </c>
      <c r="M27">
        <v>0</v>
      </c>
      <c r="N27">
        <v>0.25</v>
      </c>
      <c r="O27">
        <v>0</v>
      </c>
      <c r="P27">
        <v>0.25</v>
      </c>
      <c r="Q27">
        <v>1</v>
      </c>
      <c r="R27">
        <v>1</v>
      </c>
      <c r="S27">
        <v>1</v>
      </c>
      <c r="T27">
        <v>0</v>
      </c>
      <c r="U27">
        <v>0</v>
      </c>
      <c r="V27">
        <v>0</v>
      </c>
      <c r="W27">
        <v>0</v>
      </c>
      <c r="X27" s="22" t="str">
        <f t="shared" si="4"/>
        <v>na</v>
      </c>
      <c r="Y27" s="23" t="str">
        <f t="shared" si="6"/>
        <v>na</v>
      </c>
      <c r="Z27" s="23">
        <f t="shared" si="7"/>
        <v>-1.9736443654234674</v>
      </c>
      <c r="AA27" s="23" t="str">
        <f t="shared" si="8"/>
        <v>na</v>
      </c>
      <c r="AB27" s="23">
        <f t="shared" si="9"/>
        <v>-2.5584278811044951</v>
      </c>
      <c r="AC27" s="23">
        <f t="shared" si="10"/>
        <v>-12.112228434379638</v>
      </c>
      <c r="AD27" s="23">
        <f t="shared" si="11"/>
        <v>-11.335803534739917</v>
      </c>
      <c r="AE27" s="23">
        <f t="shared" si="12"/>
        <v>-4.7757320447283904</v>
      </c>
      <c r="AF27" s="23" t="str">
        <f t="shared" si="13"/>
        <v>na</v>
      </c>
      <c r="AG27" s="23" t="str">
        <f t="shared" si="14"/>
        <v>na</v>
      </c>
      <c r="AH27" s="23" t="str">
        <f t="shared" si="15"/>
        <v>na</v>
      </c>
      <c r="AI27" s="23" t="str">
        <f t="shared" si="16"/>
        <v>na</v>
      </c>
      <c r="AJ27" s="22" t="str">
        <f t="shared" si="5"/>
        <v>na</v>
      </c>
      <c r="AK27" s="23" t="str">
        <f t="shared" si="17"/>
        <v>na</v>
      </c>
      <c r="AL27" s="23">
        <f t="shared" si="18"/>
        <v>0.18367346938775508</v>
      </c>
      <c r="AM27" s="23" t="str">
        <f t="shared" si="19"/>
        <v>na</v>
      </c>
      <c r="AN27" s="23">
        <f t="shared" si="20"/>
        <v>0.30864197530864201</v>
      </c>
      <c r="AO27" s="23">
        <f t="shared" si="21"/>
        <v>6.917620566710454</v>
      </c>
      <c r="AP27" s="23">
        <f t="shared" si="22"/>
        <v>6.059171597633136</v>
      </c>
      <c r="AQ27" s="23">
        <f t="shared" si="23"/>
        <v>1.0754458161865568</v>
      </c>
      <c r="AR27" s="23" t="str">
        <f t="shared" si="24"/>
        <v>na</v>
      </c>
      <c r="AS27" s="23" t="str">
        <f t="shared" si="25"/>
        <v>na</v>
      </c>
      <c r="AT27" s="23" t="str">
        <f t="shared" si="26"/>
        <v>na</v>
      </c>
      <c r="AU27" s="25" t="str">
        <f t="shared" si="27"/>
        <v>na</v>
      </c>
    </row>
    <row r="28" spans="1:47" x14ac:dyDescent="0.35">
      <c r="A28" s="32" t="s">
        <v>136</v>
      </c>
      <c r="B28" s="4" t="s">
        <v>531</v>
      </c>
      <c r="C28" t="s">
        <v>518</v>
      </c>
      <c r="D28">
        <v>24</v>
      </c>
      <c r="E28" s="159"/>
      <c r="F28" s="135">
        <v>0.35</v>
      </c>
      <c r="G28" s="90">
        <v>24</v>
      </c>
      <c r="H28" s="137">
        <v>0</v>
      </c>
      <c r="I28" s="137">
        <v>0</v>
      </c>
      <c r="J28" s="40">
        <f t="shared" si="2"/>
        <v>0.01</v>
      </c>
      <c r="K28" s="41">
        <f t="shared" si="3"/>
        <v>0.01</v>
      </c>
      <c r="L28" s="27">
        <v>0</v>
      </c>
      <c r="M28">
        <v>0</v>
      </c>
      <c r="N28">
        <v>0</v>
      </c>
      <c r="O28">
        <v>0.25</v>
      </c>
      <c r="P28">
        <v>0.25</v>
      </c>
      <c r="Q28">
        <v>0.25</v>
      </c>
      <c r="R28">
        <v>0.25</v>
      </c>
      <c r="S28">
        <v>0.25</v>
      </c>
      <c r="T28">
        <v>0</v>
      </c>
      <c r="U28">
        <v>0</v>
      </c>
      <c r="V28">
        <v>0</v>
      </c>
      <c r="W28">
        <v>0.25</v>
      </c>
      <c r="X28" s="22" t="str">
        <f t="shared" si="4"/>
        <v>na</v>
      </c>
      <c r="Y28" s="23" t="str">
        <f t="shared" si="6"/>
        <v>na</v>
      </c>
      <c r="Z28" s="23" t="str">
        <f t="shared" si="7"/>
        <v>na</v>
      </c>
      <c r="AA28" s="23">
        <f t="shared" si="8"/>
        <v>-2.2024726976464781</v>
      </c>
      <c r="AB28" s="23">
        <f t="shared" si="9"/>
        <v>-2.5584278811044951</v>
      </c>
      <c r="AC28" s="23">
        <f t="shared" si="10"/>
        <v>-3.0280571085949095</v>
      </c>
      <c r="AD28" s="23">
        <f t="shared" si="11"/>
        <v>-2.8339508836849792</v>
      </c>
      <c r="AE28" s="23">
        <f t="shared" si="12"/>
        <v>-1.1939330111820976</v>
      </c>
      <c r="AF28" s="23" t="str">
        <f t="shared" si="13"/>
        <v>na</v>
      </c>
      <c r="AG28" s="23" t="str">
        <f t="shared" si="14"/>
        <v>na</v>
      </c>
      <c r="AH28" s="23" t="str">
        <f t="shared" si="15"/>
        <v>na</v>
      </c>
      <c r="AI28" s="23">
        <f t="shared" si="16"/>
        <v>-2.6067001052762779</v>
      </c>
      <c r="AJ28" s="22" t="str">
        <f t="shared" si="5"/>
        <v>na</v>
      </c>
      <c r="AK28" s="23" t="str">
        <f t="shared" si="17"/>
        <v>na</v>
      </c>
      <c r="AL28" s="23" t="str">
        <f t="shared" si="18"/>
        <v>na</v>
      </c>
      <c r="AM28" s="23">
        <f t="shared" si="19"/>
        <v>0.22873345935727787</v>
      </c>
      <c r="AN28" s="23">
        <f t="shared" si="20"/>
        <v>0.30864197530864201</v>
      </c>
      <c r="AO28" s="23">
        <f t="shared" si="21"/>
        <v>0.43235128541940337</v>
      </c>
      <c r="AP28" s="23">
        <f t="shared" si="22"/>
        <v>0.378698224852071</v>
      </c>
      <c r="AQ28" s="23">
        <f t="shared" si="23"/>
        <v>6.7215363511659798E-2</v>
      </c>
      <c r="AR28" s="23" t="str">
        <f t="shared" si="24"/>
        <v>na</v>
      </c>
      <c r="AS28" s="23" t="str">
        <f t="shared" si="25"/>
        <v>na</v>
      </c>
      <c r="AT28" s="23" t="str">
        <f t="shared" si="26"/>
        <v>na</v>
      </c>
      <c r="AU28" s="25">
        <f t="shared" si="27"/>
        <v>0.32039871840512635</v>
      </c>
    </row>
    <row r="29" spans="1:47" x14ac:dyDescent="0.35">
      <c r="A29" s="32"/>
      <c r="B29" s="32"/>
      <c r="C29" s="32"/>
      <c r="D29" s="32"/>
      <c r="E29" s="3"/>
      <c r="F29" s="43"/>
      <c r="G29" s="43"/>
      <c r="L29" s="24"/>
      <c r="X29" s="4"/>
      <c r="AI29" s="5"/>
      <c r="AU29" s="5"/>
    </row>
    <row r="30" spans="1:47" x14ac:dyDescent="0.35">
      <c r="A30" t="s">
        <v>523</v>
      </c>
      <c r="E30" s="3"/>
      <c r="F30" s="43"/>
      <c r="G30" s="43"/>
      <c r="L30" s="39">
        <f>SUM(L5:L28)/L31</f>
        <v>1</v>
      </c>
      <c r="M30" s="40">
        <f t="shared" ref="M30:W30" si="28">SUM(M5:M28)/M31</f>
        <v>0.58333333333333337</v>
      </c>
      <c r="N30" s="40">
        <f t="shared" si="28"/>
        <v>0.58333333333333337</v>
      </c>
      <c r="O30" s="40">
        <f t="shared" si="28"/>
        <v>0.52272727272727271</v>
      </c>
      <c r="P30" s="40">
        <f t="shared" si="28"/>
        <v>0.45</v>
      </c>
      <c r="Q30" s="40">
        <f t="shared" si="28"/>
        <v>0.38020833333333331</v>
      </c>
      <c r="R30" s="40">
        <f t="shared" si="28"/>
        <v>0.40625</v>
      </c>
      <c r="S30" s="40">
        <f t="shared" si="28"/>
        <v>0.9642857142857143</v>
      </c>
      <c r="T30" s="40">
        <f t="shared" si="28"/>
        <v>1</v>
      </c>
      <c r="U30" s="40">
        <f t="shared" si="28"/>
        <v>0.65384615384615385</v>
      </c>
      <c r="V30" s="40">
        <f t="shared" si="28"/>
        <v>0.75</v>
      </c>
      <c r="W30" s="40">
        <f t="shared" si="28"/>
        <v>0.44166666666666665</v>
      </c>
      <c r="X30" s="22">
        <f>(1/L31)*(SUM(X5:X28))</f>
        <v>-2.858073992881192</v>
      </c>
      <c r="Y30" s="23">
        <f t="shared" ref="Y30:AI30" si="29">(1/M31)*(SUM(Y5:Y28))</f>
        <v>-2.7514173005496736</v>
      </c>
      <c r="Z30" s="23">
        <f t="shared" si="29"/>
        <v>-3.4037398669673697</v>
      </c>
      <c r="AA30" s="23">
        <f t="shared" si="29"/>
        <v>-3.7236869904494903</v>
      </c>
      <c r="AB30" s="23">
        <f t="shared" si="29"/>
        <v>-3.5503275816609183</v>
      </c>
      <c r="AC30" s="23">
        <f t="shared" si="29"/>
        <v>-3.2369869036692407</v>
      </c>
      <c r="AD30" s="23">
        <f t="shared" si="29"/>
        <v>-2.9755660477470127</v>
      </c>
      <c r="AE30" s="23">
        <f t="shared" si="29"/>
        <v>-3.3942802326967714</v>
      </c>
      <c r="AF30" s="23">
        <f t="shared" si="29"/>
        <v>-2.6097200024916578</v>
      </c>
      <c r="AG30" s="23">
        <f t="shared" si="29"/>
        <v>-2.6405280702307623</v>
      </c>
      <c r="AH30" s="23">
        <f t="shared" si="29"/>
        <v>-3.2583715506155984</v>
      </c>
      <c r="AI30" s="25">
        <f t="shared" si="29"/>
        <v>-2.8033037847002764</v>
      </c>
      <c r="AJ30" s="23">
        <f>SUM(AJ5:AJ28)</f>
        <v>172.35260259858566</v>
      </c>
      <c r="AK30" s="23">
        <f t="shared" ref="AK30:AU30" si="30">SUM(AK5:AK28)</f>
        <v>95.861439312567128</v>
      </c>
      <c r="AL30" s="23">
        <f t="shared" si="30"/>
        <v>45.281264385453426</v>
      </c>
      <c r="AM30" s="23">
        <f t="shared" si="30"/>
        <v>96.695145237789205</v>
      </c>
      <c r="AN30" s="23">
        <f t="shared" si="30"/>
        <v>242.8844296060027</v>
      </c>
      <c r="AO30" s="23">
        <f t="shared" si="30"/>
        <v>272.89825747534002</v>
      </c>
      <c r="AP30" s="23">
        <f t="shared" si="30"/>
        <v>434.51716174930226</v>
      </c>
      <c r="AQ30" s="23">
        <f t="shared" si="30"/>
        <v>169.94556005495693</v>
      </c>
      <c r="AR30" s="23">
        <f t="shared" si="30"/>
        <v>98.438596491228097</v>
      </c>
      <c r="AS30" s="23">
        <f t="shared" si="30"/>
        <v>191.03543390857834</v>
      </c>
      <c r="AT30" s="23">
        <f t="shared" si="30"/>
        <v>75.146477304372056</v>
      </c>
      <c r="AU30" s="25">
        <f t="shared" si="30"/>
        <v>335.57043159086049</v>
      </c>
    </row>
    <row r="31" spans="1:47" x14ac:dyDescent="0.35">
      <c r="A31" t="s">
        <v>69</v>
      </c>
      <c r="E31" s="3"/>
      <c r="F31" s="43"/>
      <c r="G31" s="24">
        <f>COUNT(G5:G28)</f>
        <v>24</v>
      </c>
      <c r="L31" s="24">
        <f>COUNTIF(L5:L28,"&gt;0")</f>
        <v>17</v>
      </c>
      <c r="M31" s="27">
        <f t="shared" ref="M31:W31" si="31">COUNTIF(M5:M28,"&gt;0")</f>
        <v>9</v>
      </c>
      <c r="N31" s="27">
        <f t="shared" si="31"/>
        <v>9</v>
      </c>
      <c r="O31" s="27">
        <f t="shared" si="31"/>
        <v>11</v>
      </c>
      <c r="P31" s="27">
        <f t="shared" si="31"/>
        <v>15</v>
      </c>
      <c r="Q31" s="27">
        <f t="shared" si="31"/>
        <v>24</v>
      </c>
      <c r="R31" s="27">
        <f t="shared" si="31"/>
        <v>24</v>
      </c>
      <c r="S31" s="27">
        <f t="shared" si="31"/>
        <v>21</v>
      </c>
      <c r="T31" s="27">
        <f t="shared" si="31"/>
        <v>9</v>
      </c>
      <c r="U31" s="27">
        <f t="shared" si="31"/>
        <v>13</v>
      </c>
      <c r="V31" s="27">
        <f t="shared" si="31"/>
        <v>6</v>
      </c>
      <c r="W31" s="27">
        <f t="shared" si="31"/>
        <v>15</v>
      </c>
      <c r="X31" s="22"/>
      <c r="Y31" s="23"/>
      <c r="Z31" s="23"/>
      <c r="AA31" s="23"/>
      <c r="AB31" s="23"/>
      <c r="AC31" s="23"/>
      <c r="AD31" s="23"/>
      <c r="AE31" s="23"/>
      <c r="AF31" s="23"/>
      <c r="AG31" s="23"/>
      <c r="AH31" s="23"/>
      <c r="AI31" s="25"/>
      <c r="AJ31" s="23">
        <f>AJ30*X32^2</f>
        <v>0.56744832431156245</v>
      </c>
      <c r="AK31" s="23">
        <f t="shared" ref="AK31:AU31" si="32">AK30*Y32^2</f>
        <v>0.39065487057429654</v>
      </c>
      <c r="AL31" s="23">
        <f t="shared" si="32"/>
        <v>5.0057327681097566E-2</v>
      </c>
      <c r="AM31" s="23">
        <f t="shared" si="32"/>
        <v>5.6370416734941815E-2</v>
      </c>
      <c r="AN31" s="23">
        <f t="shared" si="32"/>
        <v>0.200273883557648</v>
      </c>
      <c r="AO31" s="23">
        <f t="shared" si="32"/>
        <v>0.42110428638042396</v>
      </c>
      <c r="AP31" s="23">
        <f t="shared" si="32"/>
        <v>1.1310012995133254</v>
      </c>
      <c r="AQ31" s="23">
        <f t="shared" si="32"/>
        <v>0.19145886174757598</v>
      </c>
      <c r="AR31" s="23">
        <f t="shared" si="32"/>
        <v>0.53258805313595359</v>
      </c>
      <c r="AS31" s="23">
        <f t="shared" si="32"/>
        <v>0.97180781839091279</v>
      </c>
      <c r="AT31" s="23">
        <f t="shared" si="32"/>
        <v>0.11110230209158241</v>
      </c>
      <c r="AU31" s="25">
        <f t="shared" si="32"/>
        <v>1.2327214610373356</v>
      </c>
    </row>
    <row r="32" spans="1:47" ht="24" x14ac:dyDescent="0.65">
      <c r="A32" s="26" t="s">
        <v>524</v>
      </c>
      <c r="B32" s="26"/>
      <c r="C32" s="26"/>
      <c r="D32" s="26"/>
      <c r="L32" s="24">
        <f>IF(L5&gt;0,$G5,0)+IF(L6&gt;0,$G6,0)+IF(L7&gt;0,$G7,0)+IF(L8&gt;0,$G8,0)+IF(L9&gt;0,$G9,0)+IF(L10&gt;0,$G10,0)+IF(L11&gt;0,$G11,0)+IF(L12&gt;0,$G12,0)+IF(L13&gt;0,$G13,0)+IF(L14&gt;0,$G14,0)+IF(L15&gt;0,$G15,0)+IF(L16&gt;0,$G16,0)+IF(L17&gt;0,$G17,0)+IF(L18&gt;0,$G18,0)+IF(L19&gt;0,$G19,0)+IF(L20&gt;0,$G20,0)+IF(L21&gt;0,$G21,0)+IF(L22&gt;0,$G22,0)+IF(L23&gt;0,$G23,0)+IF(L24&gt;0,$G24,0)+IF(L25&gt;0,$G25,0)+IF(L26&gt;0,$G26,0)+IF(L27&gt;0,$G27,0)+IF(L28&gt;0,$G28,0)</f>
        <v>364</v>
      </c>
      <c r="M32" s="27">
        <f t="shared" ref="M32:W32" si="33">IF(M5&gt;0,$G5,0)+IF(M6&gt;0,$G6,0)+IF(M7&gt;0,$G7,0)+IF(M8&gt;0,$G8,0)+IF(M9&gt;0,$G9,0)+IF(M10&gt;0,$G10,0)+IF(M11&gt;0,$G11,0)+IF(M12&gt;0,$G12,0)+IF(M13&gt;0,$G13,0)+IF(M14&gt;0,$G14,0)+IF(M15&gt;0,$G15,0)+IF(M16&gt;0,$G16,0)+IF(M17&gt;0,$G17,0)+IF(M18&gt;0,$G18,0)+IF(M19&gt;0,$G19,0)+IF(M20&gt;0,$G20,0)+IF(M21&gt;0,$G21,0)+IF(M22&gt;0,$G22,0)+IF(M23&gt;0,$G23,0)+IF(M24&gt;0,$G24,0)+IF(M25&gt;0,$G25,0)+IF(M26&gt;0,$G26,0)+IF(M27&gt;0,$G27,0)+IF(M28&gt;0,$G28,0)</f>
        <v>192</v>
      </c>
      <c r="N32" s="27">
        <f t="shared" si="33"/>
        <v>188</v>
      </c>
      <c r="O32" s="27">
        <f t="shared" si="33"/>
        <v>252</v>
      </c>
      <c r="P32" s="27">
        <f t="shared" si="33"/>
        <v>324</v>
      </c>
      <c r="Q32" s="27">
        <f t="shared" si="33"/>
        <v>512</v>
      </c>
      <c r="R32" s="27">
        <f t="shared" si="33"/>
        <v>512</v>
      </c>
      <c r="S32" s="27">
        <f t="shared" si="33"/>
        <v>444</v>
      </c>
      <c r="T32" s="27">
        <f t="shared" si="33"/>
        <v>188</v>
      </c>
      <c r="U32" s="27">
        <f t="shared" si="33"/>
        <v>276</v>
      </c>
      <c r="V32" s="27">
        <f t="shared" si="33"/>
        <v>124</v>
      </c>
      <c r="W32" s="27">
        <f t="shared" si="33"/>
        <v>316</v>
      </c>
      <c r="X32" s="28">
        <f>EXP(X30)</f>
        <v>5.7379166592980937E-2</v>
      </c>
      <c r="Y32" s="29">
        <f t="shared" ref="Y32:AI32" si="34">EXP(Y30)</f>
        <v>6.3837320390809998E-2</v>
      </c>
      <c r="Z32" s="29">
        <f t="shared" si="34"/>
        <v>3.3248691469102906E-2</v>
      </c>
      <c r="AA32" s="29">
        <f t="shared" si="34"/>
        <v>2.4144781952491007E-2</v>
      </c>
      <c r="AB32" s="29">
        <f t="shared" si="34"/>
        <v>2.8715231530120806E-2</v>
      </c>
      <c r="AC32" s="29">
        <f t="shared" si="34"/>
        <v>3.9282077645894836E-2</v>
      </c>
      <c r="AD32" s="29">
        <f t="shared" si="34"/>
        <v>5.1018546895658219E-2</v>
      </c>
      <c r="AE32" s="29">
        <f t="shared" si="34"/>
        <v>3.3564704256551871E-2</v>
      </c>
      <c r="AF32" s="29">
        <f t="shared" si="34"/>
        <v>7.3555136134859686E-2</v>
      </c>
      <c r="AG32" s="29">
        <f t="shared" si="34"/>
        <v>7.1323595742389223E-2</v>
      </c>
      <c r="AH32" s="29">
        <f t="shared" si="34"/>
        <v>3.8450962508399258E-2</v>
      </c>
      <c r="AI32" s="30">
        <f t="shared" si="34"/>
        <v>6.0609490776233579E-2</v>
      </c>
      <c r="AJ32" s="23">
        <f t="shared" ref="AJ32:AU32" si="35">SQRT(AJ31)</f>
        <v>0.75329165952608457</v>
      </c>
      <c r="AK32" s="23">
        <f t="shared" si="35"/>
        <v>0.62502389600262209</v>
      </c>
      <c r="AL32" s="23">
        <f t="shared" si="35"/>
        <v>0.22373494961918122</v>
      </c>
      <c r="AM32" s="23">
        <f t="shared" si="35"/>
        <v>0.23742454956247008</v>
      </c>
      <c r="AN32" s="23">
        <f t="shared" si="35"/>
        <v>0.44751970186534579</v>
      </c>
      <c r="AO32" s="23">
        <f t="shared" si="35"/>
        <v>0.64892548600006761</v>
      </c>
      <c r="AP32" s="23">
        <f t="shared" si="35"/>
        <v>1.0634854486608294</v>
      </c>
      <c r="AQ32" s="23">
        <f t="shared" si="35"/>
        <v>0.43756012358026408</v>
      </c>
      <c r="AR32" s="23">
        <f t="shared" si="35"/>
        <v>0.72978630648701104</v>
      </c>
      <c r="AS32" s="23">
        <f t="shared" si="35"/>
        <v>0.98580313368892913</v>
      </c>
      <c r="AT32" s="23">
        <f t="shared" si="35"/>
        <v>0.33332011954213386</v>
      </c>
      <c r="AU32" s="25">
        <f t="shared" si="35"/>
        <v>1.1102799021135776</v>
      </c>
    </row>
    <row r="33" spans="1:35" ht="16.5" x14ac:dyDescent="0.45">
      <c r="A33" s="31" t="s">
        <v>70</v>
      </c>
      <c r="B33" s="31"/>
      <c r="C33" s="31"/>
      <c r="D33" s="31"/>
      <c r="X33" s="22"/>
      <c r="Y33" s="23"/>
      <c r="Z33" s="23"/>
      <c r="AA33" s="23"/>
      <c r="AB33" s="23"/>
      <c r="AC33" s="23"/>
      <c r="AD33" s="23"/>
      <c r="AE33" s="23"/>
      <c r="AF33" s="23"/>
      <c r="AG33" s="23"/>
      <c r="AH33" s="23"/>
      <c r="AI33" s="25"/>
    </row>
    <row r="34" spans="1:35" x14ac:dyDescent="0.35">
      <c r="A34" s="31" t="s">
        <v>525</v>
      </c>
      <c r="B34" s="31"/>
      <c r="C34" s="31"/>
      <c r="D34" s="31"/>
      <c r="E34" s="32"/>
      <c r="F34" s="51"/>
      <c r="G34" s="51"/>
      <c r="H34" s="52"/>
      <c r="I34" s="52"/>
      <c r="J34" s="51"/>
      <c r="K34" s="51"/>
      <c r="V34" t="s">
        <v>71</v>
      </c>
      <c r="X34" s="22">
        <f>SQRT(((L32-1)*(AJ32^2))/(L32-1))</f>
        <v>0.75329165952608457</v>
      </c>
      <c r="Y34" s="23">
        <f t="shared" ref="Y34:AI34" si="36">SQRT(((M32-1)*(AK32^2))/(M32-1))</f>
        <v>0.62502389600262209</v>
      </c>
      <c r="Z34" s="23">
        <f t="shared" si="36"/>
        <v>0.22373494961918122</v>
      </c>
      <c r="AA34" s="23">
        <f t="shared" si="36"/>
        <v>0.23742454956247008</v>
      </c>
      <c r="AB34" s="23">
        <f t="shared" si="36"/>
        <v>0.44751970186534579</v>
      </c>
      <c r="AC34" s="23">
        <f t="shared" si="36"/>
        <v>0.64892548600006761</v>
      </c>
      <c r="AD34" s="23">
        <f t="shared" si="36"/>
        <v>1.0634854486608294</v>
      </c>
      <c r="AE34" s="23">
        <f t="shared" si="36"/>
        <v>0.43756012358026408</v>
      </c>
      <c r="AF34" s="23">
        <f t="shared" si="36"/>
        <v>0.72978630648701104</v>
      </c>
      <c r="AG34" s="23">
        <f t="shared" si="36"/>
        <v>0.98580313368892902</v>
      </c>
      <c r="AH34" s="23">
        <f t="shared" si="36"/>
        <v>0.33332011954213386</v>
      </c>
      <c r="AI34" s="25">
        <f t="shared" si="36"/>
        <v>1.1102799021135776</v>
      </c>
    </row>
    <row r="35" spans="1:35" x14ac:dyDescent="0.35">
      <c r="E35" s="32"/>
      <c r="F35" s="51"/>
      <c r="G35" s="51"/>
      <c r="H35" s="52"/>
      <c r="I35" s="52"/>
      <c r="J35" s="51"/>
      <c r="K35" s="51"/>
      <c r="V35" t="s">
        <v>72</v>
      </c>
      <c r="X35" s="22">
        <f>(1-X32)/(SQRT((2*(X34^2)/L32)))</f>
        <v>16.881443096196683</v>
      </c>
      <c r="Y35" s="23">
        <f t="shared" ref="Y35:AI35" si="37">(1-Y32)/(SQRT((2*(Y34^2)/M32)))</f>
        <v>14.675412546271705</v>
      </c>
      <c r="Z35" s="23">
        <f t="shared" si="37"/>
        <v>41.89332827502357</v>
      </c>
      <c r="AA35" s="23">
        <f t="shared" si="37"/>
        <v>46.136541799380844</v>
      </c>
      <c r="AB35" s="23">
        <f t="shared" si="37"/>
        <v>27.624340964073056</v>
      </c>
      <c r="AC35" s="23">
        <f t="shared" si="37"/>
        <v>23.687599099265583</v>
      </c>
      <c r="AD35" s="23">
        <f t="shared" si="37"/>
        <v>14.277302307040696</v>
      </c>
      <c r="AE35" s="23">
        <f t="shared" si="37"/>
        <v>32.908761150255359</v>
      </c>
      <c r="AF35" s="23">
        <f t="shared" si="37"/>
        <v>12.308008702396195</v>
      </c>
      <c r="AG35" s="23">
        <f t="shared" si="37"/>
        <v>11.066588463317999</v>
      </c>
      <c r="AH35" s="23">
        <f t="shared" si="37"/>
        <v>22.714634516685052</v>
      </c>
      <c r="AI35" s="25">
        <f t="shared" si="37"/>
        <v>10.635116047618627</v>
      </c>
    </row>
    <row r="36" spans="1:35" x14ac:dyDescent="0.35">
      <c r="A36" s="32" t="s">
        <v>137</v>
      </c>
      <c r="B36" s="32"/>
      <c r="C36" s="32"/>
      <c r="D36" s="32"/>
      <c r="E36" s="32"/>
      <c r="F36" s="51"/>
      <c r="G36" s="51"/>
      <c r="H36" s="52"/>
      <c r="I36" s="52"/>
      <c r="J36" s="51"/>
      <c r="K36" s="51"/>
      <c r="V36" t="s">
        <v>74</v>
      </c>
      <c r="X36" s="22">
        <f>TINV(0.05,2*L32-2)</f>
        <v>1.9632369374639056</v>
      </c>
      <c r="Y36" s="23">
        <f t="shared" ref="Y36:AI36" si="38">TINV(0.05,2*M32-2)</f>
        <v>1.966193506826998</v>
      </c>
      <c r="Z36" s="23">
        <f t="shared" si="38"/>
        <v>1.966327183258552</v>
      </c>
      <c r="AA36" s="23">
        <f t="shared" si="38"/>
        <v>1.9647008448830465</v>
      </c>
      <c r="AB36" s="23">
        <f t="shared" si="38"/>
        <v>1.9636430039728665</v>
      </c>
      <c r="AC36" s="23">
        <f t="shared" si="38"/>
        <v>1.9622878939521051</v>
      </c>
      <c r="AD36" s="23">
        <f t="shared" si="38"/>
        <v>1.9622878939521051</v>
      </c>
      <c r="AE36" s="23">
        <f t="shared" si="38"/>
        <v>1.9626450908073165</v>
      </c>
      <c r="AF36" s="23">
        <f t="shared" si="38"/>
        <v>1.966327183258552</v>
      </c>
      <c r="AG36" s="23">
        <f t="shared" si="38"/>
        <v>1.9642865509120895</v>
      </c>
      <c r="AH36" s="23">
        <f t="shared" si="38"/>
        <v>1.969654176178919</v>
      </c>
      <c r="AI36" s="25">
        <f t="shared" si="38"/>
        <v>1.9637366160205791</v>
      </c>
    </row>
    <row r="37" spans="1:35" x14ac:dyDescent="0.35">
      <c r="A37" s="32" t="s">
        <v>138</v>
      </c>
      <c r="B37" s="32"/>
      <c r="C37" s="32"/>
      <c r="D37" s="32"/>
      <c r="E37" s="32"/>
      <c r="F37" s="51"/>
      <c r="G37" s="51"/>
      <c r="H37" s="52"/>
      <c r="I37" s="52"/>
      <c r="J37" s="51"/>
      <c r="K37" s="51"/>
      <c r="V37" t="s">
        <v>76</v>
      </c>
      <c r="X37" s="22">
        <f>TDIST(ABS(X35),2*L32-2,1)</f>
        <v>1.7446315929348035E-54</v>
      </c>
      <c r="Y37" s="23">
        <f t="shared" ref="Y37:AI37" si="39">TDIST(ABS(Y35),2*M32-2,1)</f>
        <v>2.7610053654838155E-39</v>
      </c>
      <c r="Z37" s="23">
        <f t="shared" si="39"/>
        <v>1.2944449404258836E-143</v>
      </c>
      <c r="AA37" s="23">
        <f t="shared" si="39"/>
        <v>5.4929094800628911E-183</v>
      </c>
      <c r="AB37" s="23">
        <f t="shared" si="39"/>
        <v>8.4084794021445722E-112</v>
      </c>
      <c r="AC37" s="23">
        <f t="shared" si="39"/>
        <v>1.5880150889877303E-99</v>
      </c>
      <c r="AD37" s="23">
        <f t="shared" si="39"/>
        <v>1.3275280399373708E-42</v>
      </c>
      <c r="AE37" s="23">
        <f t="shared" si="39"/>
        <v>4.1694718532359981E-156</v>
      </c>
      <c r="AF37" s="23">
        <f t="shared" si="39"/>
        <v>9.1909111378638358E-30</v>
      </c>
      <c r="AG37" s="23">
        <f t="shared" si="39"/>
        <v>3.8608912073744525E-26</v>
      </c>
      <c r="AH37" s="23">
        <f t="shared" si="39"/>
        <v>1.2490128883385212E-62</v>
      </c>
      <c r="AI37" s="25">
        <f t="shared" si="39"/>
        <v>1.0409771084150762E-24</v>
      </c>
    </row>
    <row r="38" spans="1:35" x14ac:dyDescent="0.35">
      <c r="A38" s="33" t="s">
        <v>82</v>
      </c>
      <c r="B38" s="33"/>
      <c r="C38" s="33"/>
      <c r="D38" s="33"/>
      <c r="E38" s="33"/>
      <c r="F38" s="53"/>
      <c r="G38" s="53"/>
      <c r="H38" s="54"/>
      <c r="I38" s="54"/>
      <c r="J38" s="53"/>
      <c r="K38" s="53"/>
      <c r="V38" t="s">
        <v>78</v>
      </c>
      <c r="X38" s="22" t="str">
        <f>IF(L31&gt;4,IF(X37&lt;0.001,"***",IF(X37&lt;0.01,"**",IF(X37&lt;0.05,"*","ns"))),"na")</f>
        <v>***</v>
      </c>
      <c r="Y38" s="23" t="str">
        <f t="shared" ref="Y38:AI38" si="40">IF(M31&gt;4,IF(Y37&lt;0.001,"***",IF(Y37&lt;0.01,"**",IF(Y37&lt;0.05,"*","ns"))),"na")</f>
        <v>***</v>
      </c>
      <c r="Z38" s="23" t="str">
        <f t="shared" si="40"/>
        <v>***</v>
      </c>
      <c r="AA38" s="23" t="str">
        <f t="shared" si="40"/>
        <v>***</v>
      </c>
      <c r="AB38" s="23" t="str">
        <f t="shared" si="40"/>
        <v>***</v>
      </c>
      <c r="AC38" s="23" t="str">
        <f t="shared" si="40"/>
        <v>***</v>
      </c>
      <c r="AD38" s="23" t="str">
        <f t="shared" si="40"/>
        <v>***</v>
      </c>
      <c r="AE38" s="23" t="str">
        <f t="shared" si="40"/>
        <v>***</v>
      </c>
      <c r="AF38" s="23" t="str">
        <f t="shared" si="40"/>
        <v>***</v>
      </c>
      <c r="AG38" s="23" t="str">
        <f t="shared" si="40"/>
        <v>***</v>
      </c>
      <c r="AH38" s="23" t="str">
        <f t="shared" si="40"/>
        <v>***</v>
      </c>
      <c r="AI38" s="25" t="str">
        <f t="shared" si="40"/>
        <v>***</v>
      </c>
    </row>
    <row r="39" spans="1:35" x14ac:dyDescent="0.35">
      <c r="A39" s="32" t="s">
        <v>75</v>
      </c>
      <c r="B39" s="32"/>
      <c r="C39" s="32"/>
      <c r="D39" s="32"/>
    </row>
    <row r="40" spans="1:35" x14ac:dyDescent="0.35">
      <c r="A40" s="32" t="s">
        <v>77</v>
      </c>
      <c r="B40" s="32"/>
      <c r="C40" s="32"/>
      <c r="D40" s="32"/>
    </row>
    <row r="41" spans="1:35" x14ac:dyDescent="0.35">
      <c r="A41" s="32" t="s">
        <v>139</v>
      </c>
      <c r="B41" s="32"/>
      <c r="C41" s="32"/>
      <c r="D41" s="32"/>
    </row>
    <row r="42" spans="1:35" x14ac:dyDescent="0.35">
      <c r="A42" s="32" t="s">
        <v>140</v>
      </c>
      <c r="B42" s="32"/>
      <c r="C42" s="32"/>
      <c r="D42" s="32"/>
    </row>
    <row r="44" spans="1:35" x14ac:dyDescent="0.35">
      <c r="A44" t="s">
        <v>141</v>
      </c>
    </row>
    <row r="45" spans="1:35" x14ac:dyDescent="0.35">
      <c r="A45" t="s">
        <v>526</v>
      </c>
    </row>
    <row r="46" spans="1:35" x14ac:dyDescent="0.35">
      <c r="A46" t="s">
        <v>84</v>
      </c>
    </row>
    <row r="47" spans="1:35" x14ac:dyDescent="0.35">
      <c r="A47" t="s">
        <v>85</v>
      </c>
    </row>
    <row r="48" spans="1:35" x14ac:dyDescent="0.35">
      <c r="A48" t="s">
        <v>86</v>
      </c>
    </row>
    <row r="49" spans="1:1" x14ac:dyDescent="0.35">
      <c r="A49" t="s">
        <v>87</v>
      </c>
    </row>
  </sheetData>
  <mergeCells count="6">
    <mergeCell ref="AK1:AU1"/>
    <mergeCell ref="X1:AI1"/>
    <mergeCell ref="X2:X4"/>
    <mergeCell ref="L2:L4"/>
    <mergeCell ref="E5:E28"/>
    <mergeCell ref="H4:K4"/>
  </mergeCells>
  <pageMargins left="0.7" right="0.7" top="0.75" bottom="0.75" header="0.3" footer="0.3"/>
  <pageSetup paperSize="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51"/>
  <sheetViews>
    <sheetView workbookViewId="0">
      <pane xSplit="1" ySplit="4" topLeftCell="G5" activePane="bottomRight" state="frozen"/>
      <selection pane="topRight" activeCell="B1" sqref="B1"/>
      <selection pane="bottomLeft" activeCell="A6" sqref="A6"/>
      <selection pane="bottomRight" activeCell="L23" sqref="L23:W27"/>
    </sheetView>
  </sheetViews>
  <sheetFormatPr defaultRowHeight="14.5" x14ac:dyDescent="0.35"/>
  <cols>
    <col min="1" max="1" width="23.453125" style="3" customWidth="1"/>
    <col min="2" max="4" width="13.90625" customWidth="1"/>
    <col min="5" max="7" width="12.81640625" customWidth="1"/>
    <col min="8" max="9" width="12.81640625" style="23" customWidth="1"/>
    <col min="10" max="10" width="12.81640625" style="44" customWidth="1"/>
    <col min="11" max="11" width="8.26953125" style="44" customWidth="1"/>
    <col min="12" max="12" width="9.1796875" style="27"/>
    <col min="13" max="13" width="12.81640625" customWidth="1"/>
    <col min="14" max="14" width="10.81640625" customWidth="1"/>
    <col min="15" max="15" width="11.453125" customWidth="1"/>
    <col min="16" max="16" width="12.1796875" customWidth="1"/>
    <col min="17" max="17" width="9.54296875" customWidth="1"/>
    <col min="18" max="18" width="10.26953125" customWidth="1"/>
    <col min="19" max="19" width="9.81640625" customWidth="1"/>
    <col min="20" max="20" width="11.7265625" customWidth="1"/>
    <col min="21" max="21" width="10.81640625" customWidth="1"/>
    <col min="22" max="22" width="11.81640625" customWidth="1"/>
    <col min="23" max="23" width="11" customWidth="1"/>
    <col min="24" max="47" width="12.1796875" customWidth="1"/>
  </cols>
  <sheetData>
    <row r="1" spans="1:47" ht="15" customHeight="1" x14ac:dyDescent="0.45">
      <c r="A1" s="55" t="s">
        <v>429</v>
      </c>
      <c r="B1" s="1"/>
      <c r="C1" s="1"/>
      <c r="D1" s="1"/>
      <c r="E1" s="55"/>
      <c r="F1" s="56"/>
      <c r="G1" s="56"/>
      <c r="H1" s="29"/>
      <c r="I1" s="29"/>
      <c r="J1" s="57"/>
      <c r="K1" s="57"/>
      <c r="L1" s="152" t="s">
        <v>143</v>
      </c>
      <c r="M1" s="170"/>
      <c r="N1" s="170"/>
      <c r="O1" s="170"/>
      <c r="P1" s="170"/>
      <c r="Q1" s="170"/>
      <c r="R1" s="170"/>
      <c r="S1" s="170"/>
      <c r="T1" s="170"/>
      <c r="U1" s="170"/>
      <c r="V1" s="170"/>
      <c r="W1" s="171"/>
      <c r="X1" s="152" t="s">
        <v>533</v>
      </c>
      <c r="Y1" s="170"/>
      <c r="Z1" s="170"/>
      <c r="AA1" s="170"/>
      <c r="AB1" s="170"/>
      <c r="AC1" s="170"/>
      <c r="AD1" s="170"/>
      <c r="AE1" s="170"/>
      <c r="AF1" s="170"/>
      <c r="AG1" s="170"/>
      <c r="AH1" s="170"/>
      <c r="AI1" s="171"/>
      <c r="AJ1" s="152" t="s">
        <v>144</v>
      </c>
      <c r="AK1" s="170"/>
      <c r="AL1" s="170"/>
      <c r="AM1" s="170"/>
      <c r="AN1" s="170"/>
      <c r="AO1" s="170"/>
      <c r="AP1" s="170"/>
      <c r="AQ1" s="170"/>
      <c r="AR1" s="170"/>
      <c r="AS1" s="170"/>
      <c r="AT1" s="170"/>
      <c r="AU1" s="171"/>
    </row>
    <row r="2" spans="1:47" ht="48.75" customHeight="1" x14ac:dyDescent="0.55000000000000004">
      <c r="A2" s="138">
        <v>2014</v>
      </c>
      <c r="B2" s="108"/>
      <c r="C2" s="108"/>
      <c r="D2" s="108"/>
      <c r="E2" s="46"/>
      <c r="F2" s="9" t="s">
        <v>116</v>
      </c>
      <c r="G2" s="125"/>
      <c r="H2" s="14"/>
      <c r="I2" s="14"/>
      <c r="J2" s="47"/>
      <c r="K2" s="47"/>
      <c r="L2" s="152" t="s">
        <v>5</v>
      </c>
      <c r="M2" s="12" t="s">
        <v>6</v>
      </c>
      <c r="N2" s="12" t="s">
        <v>7</v>
      </c>
      <c r="O2" s="12"/>
      <c r="P2" s="12"/>
      <c r="Q2" s="12"/>
      <c r="R2" s="12"/>
      <c r="S2" s="12" t="s">
        <v>8</v>
      </c>
      <c r="T2" s="12" t="s">
        <v>6</v>
      </c>
      <c r="U2" s="12" t="s">
        <v>9</v>
      </c>
      <c r="V2" s="12"/>
      <c r="W2" s="13"/>
      <c r="X2" s="152" t="s">
        <v>5</v>
      </c>
      <c r="Y2" s="12" t="s">
        <v>6</v>
      </c>
      <c r="Z2" s="12" t="s">
        <v>7</v>
      </c>
      <c r="AA2" s="12"/>
      <c r="AB2" s="12"/>
      <c r="AC2" s="12"/>
      <c r="AD2" s="12"/>
      <c r="AE2" s="12" t="s">
        <v>8</v>
      </c>
      <c r="AF2" s="12" t="s">
        <v>6</v>
      </c>
      <c r="AG2" s="12" t="s">
        <v>9</v>
      </c>
      <c r="AH2" s="12"/>
      <c r="AI2" s="13"/>
      <c r="AJ2" s="152" t="s">
        <v>5</v>
      </c>
      <c r="AK2" s="12" t="s">
        <v>6</v>
      </c>
      <c r="AL2" s="12" t="s">
        <v>7</v>
      </c>
      <c r="AM2" s="12"/>
      <c r="AN2" s="12"/>
      <c r="AO2" s="12"/>
      <c r="AP2" s="12"/>
      <c r="AQ2" s="12" t="s">
        <v>8</v>
      </c>
      <c r="AR2" s="12" t="s">
        <v>6</v>
      </c>
      <c r="AS2" s="12" t="s">
        <v>9</v>
      </c>
      <c r="AT2" s="12"/>
      <c r="AU2" s="13"/>
    </row>
    <row r="3" spans="1:47" ht="45" customHeight="1" x14ac:dyDescent="0.35">
      <c r="B3" s="109" t="s">
        <v>253</v>
      </c>
      <c r="C3" s="12" t="s">
        <v>383</v>
      </c>
      <c r="D3" s="12" t="s">
        <v>519</v>
      </c>
      <c r="E3" s="46" t="s">
        <v>10</v>
      </c>
      <c r="F3" s="109" t="s">
        <v>520</v>
      </c>
      <c r="G3" s="109" t="s">
        <v>521</v>
      </c>
      <c r="H3" s="14" t="s">
        <v>118</v>
      </c>
      <c r="I3" s="113" t="s">
        <v>12</v>
      </c>
      <c r="J3" s="14" t="s">
        <v>145</v>
      </c>
      <c r="K3" s="113" t="s">
        <v>12</v>
      </c>
      <c r="L3" s="152"/>
      <c r="M3" s="12" t="s">
        <v>14</v>
      </c>
      <c r="N3" s="12" t="s">
        <v>120</v>
      </c>
      <c r="O3" s="12" t="s">
        <v>17</v>
      </c>
      <c r="P3" s="12" t="s">
        <v>18</v>
      </c>
      <c r="Q3" s="12" t="s">
        <v>19</v>
      </c>
      <c r="R3" s="12" t="s">
        <v>20</v>
      </c>
      <c r="S3" s="12" t="s">
        <v>21</v>
      </c>
      <c r="T3" s="12" t="s">
        <v>22</v>
      </c>
      <c r="U3" s="12" t="s">
        <v>23</v>
      </c>
      <c r="V3" s="12" t="s">
        <v>24</v>
      </c>
      <c r="W3" s="13" t="s">
        <v>25</v>
      </c>
      <c r="X3" s="152"/>
      <c r="Y3" s="12" t="s">
        <v>14</v>
      </c>
      <c r="Z3" s="12" t="s">
        <v>120</v>
      </c>
      <c r="AA3" s="12" t="s">
        <v>17</v>
      </c>
      <c r="AB3" s="12" t="s">
        <v>18</v>
      </c>
      <c r="AC3" s="12" t="s">
        <v>19</v>
      </c>
      <c r="AD3" s="12" t="s">
        <v>20</v>
      </c>
      <c r="AE3" s="12" t="s">
        <v>21</v>
      </c>
      <c r="AF3" s="12" t="s">
        <v>22</v>
      </c>
      <c r="AG3" s="12" t="s">
        <v>23</v>
      </c>
      <c r="AH3" s="12" t="s">
        <v>24</v>
      </c>
      <c r="AI3" s="13" t="s">
        <v>25</v>
      </c>
      <c r="AJ3" s="152"/>
      <c r="AK3" s="12" t="s">
        <v>14</v>
      </c>
      <c r="AL3" s="12" t="s">
        <v>120</v>
      </c>
      <c r="AM3" s="12" t="s">
        <v>17</v>
      </c>
      <c r="AN3" s="12" t="s">
        <v>18</v>
      </c>
      <c r="AO3" s="12" t="s">
        <v>19</v>
      </c>
      <c r="AP3" s="12" t="s">
        <v>20</v>
      </c>
      <c r="AQ3" s="12" t="s">
        <v>21</v>
      </c>
      <c r="AR3" s="12" t="s">
        <v>22</v>
      </c>
      <c r="AS3" s="12" t="s">
        <v>23</v>
      </c>
      <c r="AT3" s="12" t="s">
        <v>24</v>
      </c>
      <c r="AU3" s="13" t="s">
        <v>25</v>
      </c>
    </row>
    <row r="4" spans="1:47" s="59" customFormat="1" ht="45" customHeight="1" x14ac:dyDescent="0.35">
      <c r="A4" s="58" t="s">
        <v>3</v>
      </c>
      <c r="B4" s="6"/>
      <c r="C4" s="6"/>
      <c r="D4" s="6"/>
      <c r="E4" s="140" t="s">
        <v>26</v>
      </c>
      <c r="F4" s="60"/>
      <c r="G4" s="109" t="s">
        <v>1</v>
      </c>
      <c r="H4" s="150" t="s">
        <v>146</v>
      </c>
      <c r="I4" s="150"/>
      <c r="J4" s="156"/>
      <c r="K4" s="163"/>
      <c r="L4" s="153"/>
      <c r="M4" s="12" t="s">
        <v>28</v>
      </c>
      <c r="N4" s="12" t="s">
        <v>122</v>
      </c>
      <c r="O4" s="12" t="s">
        <v>31</v>
      </c>
      <c r="P4" s="12" t="s">
        <v>32</v>
      </c>
      <c r="Q4" s="12" t="s">
        <v>33</v>
      </c>
      <c r="R4" s="12" t="s">
        <v>34</v>
      </c>
      <c r="S4" s="12" t="s">
        <v>35</v>
      </c>
      <c r="T4" s="12" t="s">
        <v>36</v>
      </c>
      <c r="U4" s="12" t="s">
        <v>37</v>
      </c>
      <c r="V4" s="12" t="s">
        <v>38</v>
      </c>
      <c r="W4" s="13" t="s">
        <v>39</v>
      </c>
      <c r="X4" s="152"/>
      <c r="Y4" s="12" t="s">
        <v>28</v>
      </c>
      <c r="Z4" s="12" t="s">
        <v>122</v>
      </c>
      <c r="AA4" s="12" t="s">
        <v>31</v>
      </c>
      <c r="AB4" s="12" t="s">
        <v>32</v>
      </c>
      <c r="AC4" s="12" t="s">
        <v>33</v>
      </c>
      <c r="AD4" s="12" t="s">
        <v>34</v>
      </c>
      <c r="AE4" s="12" t="s">
        <v>35</v>
      </c>
      <c r="AF4" s="12" t="s">
        <v>36</v>
      </c>
      <c r="AG4" s="12" t="s">
        <v>37</v>
      </c>
      <c r="AH4" s="12" t="s">
        <v>38</v>
      </c>
      <c r="AI4" s="13" t="s">
        <v>39</v>
      </c>
      <c r="AJ4" s="152"/>
      <c r="AK4" s="12" t="s">
        <v>28</v>
      </c>
      <c r="AL4" s="12" t="s">
        <v>122</v>
      </c>
      <c r="AM4" s="12" t="s">
        <v>31</v>
      </c>
      <c r="AN4" s="12" t="s">
        <v>32</v>
      </c>
      <c r="AO4" s="12" t="s">
        <v>33</v>
      </c>
      <c r="AP4" s="12" t="s">
        <v>34</v>
      </c>
      <c r="AQ4" s="12" t="s">
        <v>35</v>
      </c>
      <c r="AR4" s="12" t="s">
        <v>36</v>
      </c>
      <c r="AS4" s="12" t="s">
        <v>37</v>
      </c>
      <c r="AT4" s="12" t="s">
        <v>38</v>
      </c>
      <c r="AU4" s="13" t="s">
        <v>39</v>
      </c>
    </row>
    <row r="5" spans="1:47" ht="15" customHeight="1" x14ac:dyDescent="0.35">
      <c r="A5" s="21" t="s">
        <v>147</v>
      </c>
      <c r="B5" t="s">
        <v>532</v>
      </c>
      <c r="C5" t="s">
        <v>518</v>
      </c>
      <c r="D5">
        <v>820</v>
      </c>
      <c r="E5" s="159" t="s">
        <v>148</v>
      </c>
      <c r="F5" s="50">
        <v>8.3260000000000005</v>
      </c>
      <c r="G5" s="118">
        <v>820</v>
      </c>
      <c r="H5" s="136">
        <v>4.2332319555328004</v>
      </c>
      <c r="I5" s="136">
        <v>27.111075105817726</v>
      </c>
      <c r="J5" s="36">
        <f>IF(H5&lt;0.01*F5,0.01,IF(H5&gt;100*F5,100,H5/F5))</f>
        <v>0.50843525769070386</v>
      </c>
      <c r="K5" s="37">
        <f>IF(I5&gt;0,I5/F5,0.01)</f>
        <v>3.2561944638262941</v>
      </c>
      <c r="L5" s="35">
        <v>1</v>
      </c>
      <c r="M5" s="19">
        <v>0</v>
      </c>
      <c r="N5" s="19">
        <v>1</v>
      </c>
      <c r="O5" s="19">
        <v>0</v>
      </c>
      <c r="P5" s="19">
        <v>0.25</v>
      </c>
      <c r="Q5" s="19">
        <v>0.25</v>
      </c>
      <c r="R5" s="19">
        <v>0.1</v>
      </c>
      <c r="S5" s="19">
        <v>0</v>
      </c>
      <c r="T5" s="19">
        <v>0</v>
      </c>
      <c r="U5" s="19">
        <v>0.25</v>
      </c>
      <c r="V5" s="19">
        <v>0</v>
      </c>
      <c r="W5" s="19">
        <v>0.25</v>
      </c>
      <c r="X5" s="17">
        <f>IF(L5&gt;0,(L5/L$29)*LN($J5),"na")</f>
        <v>-0.67641739177503102</v>
      </c>
      <c r="Y5" s="18" t="str">
        <f t="shared" ref="Y5:AI20" si="0">IF(M5&gt;0,(M5/M$29)*LN($J5),"na")</f>
        <v>na</v>
      </c>
      <c r="Z5" s="18">
        <f t="shared" si="0"/>
        <v>-1.2940158799174506</v>
      </c>
      <c r="AA5" s="18" t="str">
        <f t="shared" si="0"/>
        <v>na</v>
      </c>
      <c r="AB5" s="18">
        <f t="shared" si="0"/>
        <v>-0.52032107059617771</v>
      </c>
      <c r="AC5" s="18">
        <f t="shared" si="0"/>
        <v>-0.58707924569153636</v>
      </c>
      <c r="AD5" s="18">
        <f t="shared" si="0"/>
        <v>-0.19447000013532148</v>
      </c>
      <c r="AE5" s="18" t="str">
        <f t="shared" si="0"/>
        <v>na</v>
      </c>
      <c r="AF5" s="18" t="str">
        <f t="shared" si="0"/>
        <v>na</v>
      </c>
      <c r="AG5" s="18">
        <f t="shared" si="0"/>
        <v>-0.2215850076504412</v>
      </c>
      <c r="AH5" s="18" t="str">
        <f t="shared" si="0"/>
        <v>na</v>
      </c>
      <c r="AI5" s="18">
        <f t="shared" si="0"/>
        <v>-0.37701952984182052</v>
      </c>
      <c r="AJ5" s="17">
        <f>IF(L5&gt;0,(((L5/L$29)^2)*($K5^2))/($J5^2),"na")</f>
        <v>41.015626399553348</v>
      </c>
      <c r="AK5" s="18" t="str">
        <f t="shared" ref="AK5:AU20" si="1">IF(M5&gt;0,(((M5/M$29)^2)*($K5^2))/($J5^2),"na")</f>
        <v>na</v>
      </c>
      <c r="AL5" s="18">
        <f t="shared" si="1"/>
        <v>150.10633782520847</v>
      </c>
      <c r="AM5" s="18" t="str">
        <f t="shared" si="1"/>
        <v>na</v>
      </c>
      <c r="AN5" s="18">
        <f t="shared" si="1"/>
        <v>24.269601419854048</v>
      </c>
      <c r="AO5" s="18">
        <f t="shared" si="1"/>
        <v>30.896783717143069</v>
      </c>
      <c r="AP5" s="18">
        <f t="shared" si="1"/>
        <v>3.3901978695880834</v>
      </c>
      <c r="AQ5" s="18" t="str">
        <f t="shared" si="1"/>
        <v>na</v>
      </c>
      <c r="AR5" s="18" t="str">
        <f t="shared" si="1"/>
        <v>na</v>
      </c>
      <c r="AS5" s="18">
        <f t="shared" si="1"/>
        <v>4.4014985523896426</v>
      </c>
      <c r="AT5" s="18" t="str">
        <f t="shared" si="1"/>
        <v>na</v>
      </c>
      <c r="AU5" s="20">
        <f t="shared" si="1"/>
        <v>12.742290813728477</v>
      </c>
    </row>
    <row r="6" spans="1:47" x14ac:dyDescent="0.35">
      <c r="A6" s="21" t="s">
        <v>123</v>
      </c>
      <c r="B6" t="s">
        <v>532</v>
      </c>
      <c r="C6" t="s">
        <v>518</v>
      </c>
      <c r="D6">
        <v>820</v>
      </c>
      <c r="E6" s="159"/>
      <c r="F6" s="50">
        <v>6.9619999999999997</v>
      </c>
      <c r="G6" s="120">
        <v>820</v>
      </c>
      <c r="H6" s="136">
        <v>0.93727216752097198</v>
      </c>
      <c r="I6" s="136">
        <v>7.9252901307531287</v>
      </c>
      <c r="J6" s="40">
        <f t="shared" ref="J6:J27" si="2">IF(H6&lt;0.01*F6,0.01,IF(H6&gt;100*F6,100,H6/F6))</f>
        <v>0.13462685543248665</v>
      </c>
      <c r="K6" s="41">
        <f t="shared" ref="K6:K27" si="3">IF(I6&gt;0,I6/F6,0.01)</f>
        <v>1.1383639946499755</v>
      </c>
      <c r="L6" s="27">
        <v>1</v>
      </c>
      <c r="M6">
        <v>0</v>
      </c>
      <c r="N6">
        <v>0</v>
      </c>
      <c r="O6">
        <v>0</v>
      </c>
      <c r="P6">
        <v>0</v>
      </c>
      <c r="Q6">
        <v>1</v>
      </c>
      <c r="R6">
        <v>0.15</v>
      </c>
      <c r="S6">
        <v>1</v>
      </c>
      <c r="T6">
        <v>1</v>
      </c>
      <c r="U6">
        <v>0</v>
      </c>
      <c r="V6">
        <v>0</v>
      </c>
      <c r="W6">
        <v>1</v>
      </c>
      <c r="X6" s="22">
        <f t="shared" ref="X6:X27" si="4">IF(L6&gt;0,(L6/L$29)*LN($J6),"na")</f>
        <v>-2.0052483613722454</v>
      </c>
      <c r="Y6" s="23" t="str">
        <f t="shared" si="0"/>
        <v>na</v>
      </c>
      <c r="Z6" s="23" t="str">
        <f t="shared" si="0"/>
        <v>na</v>
      </c>
      <c r="AA6" s="23" t="str">
        <f t="shared" si="0"/>
        <v>na</v>
      </c>
      <c r="AB6" s="23" t="str">
        <f t="shared" si="0"/>
        <v>na</v>
      </c>
      <c r="AC6" s="23">
        <f t="shared" si="0"/>
        <v>-6.9616169526885505</v>
      </c>
      <c r="AD6" s="23">
        <f t="shared" si="0"/>
        <v>-0.86476335584178099</v>
      </c>
      <c r="AE6" s="23">
        <f t="shared" si="0"/>
        <v>-2.0052483613722454</v>
      </c>
      <c r="AF6" s="23">
        <f t="shared" si="0"/>
        <v>-2.0052483613722454</v>
      </c>
      <c r="AG6" s="23" t="str">
        <f t="shared" si="0"/>
        <v>na</v>
      </c>
      <c r="AH6" s="23" t="str">
        <f t="shared" si="0"/>
        <v>na</v>
      </c>
      <c r="AI6" s="23">
        <f t="shared" si="0"/>
        <v>-4.4707176581413988</v>
      </c>
      <c r="AJ6" s="22">
        <f t="shared" ref="AJ6:AJ27" si="5">IF(L6&gt;0,(((L6/L$29)^2)*($K6^2))/($J6^2),"na")</f>
        <v>71.498823946927502</v>
      </c>
      <c r="AK6" s="23" t="str">
        <f t="shared" si="1"/>
        <v>na</v>
      </c>
      <c r="AL6" s="23" t="str">
        <f t="shared" si="1"/>
        <v>na</v>
      </c>
      <c r="AM6" s="23" t="str">
        <f t="shared" si="1"/>
        <v>na</v>
      </c>
      <c r="AN6" s="23" t="str">
        <f t="shared" si="1"/>
        <v>na</v>
      </c>
      <c r="AO6" s="23">
        <f t="shared" si="1"/>
        <v>861.75300233078599</v>
      </c>
      <c r="AP6" s="23">
        <f t="shared" si="1"/>
        <v>13.297105500442266</v>
      </c>
      <c r="AQ6" s="23">
        <f t="shared" si="1"/>
        <v>71.498823946927502</v>
      </c>
      <c r="AR6" s="23">
        <f t="shared" si="1"/>
        <v>71.498823946927502</v>
      </c>
      <c r="AS6" s="23" t="str">
        <f t="shared" si="1"/>
        <v>na</v>
      </c>
      <c r="AT6" s="23" t="str">
        <f t="shared" si="1"/>
        <v>na</v>
      </c>
      <c r="AU6" s="25">
        <f t="shared" si="1"/>
        <v>355.39969033119348</v>
      </c>
    </row>
    <row r="7" spans="1:47" x14ac:dyDescent="0.35">
      <c r="A7" s="21" t="s">
        <v>40</v>
      </c>
      <c r="B7" t="s">
        <v>532</v>
      </c>
      <c r="C7" t="s">
        <v>518</v>
      </c>
      <c r="D7">
        <v>820</v>
      </c>
      <c r="E7" s="159"/>
      <c r="F7" s="50">
        <v>65.034000000000006</v>
      </c>
      <c r="G7" s="120">
        <v>820</v>
      </c>
      <c r="H7" s="136">
        <v>14.076123819624989</v>
      </c>
      <c r="I7" s="136">
        <v>37.625819374774728</v>
      </c>
      <c r="J7" s="40">
        <f t="shared" si="2"/>
        <v>0.21644253497593549</v>
      </c>
      <c r="K7" s="41">
        <f t="shared" si="3"/>
        <v>0.57855613025147956</v>
      </c>
      <c r="L7" s="27">
        <v>1</v>
      </c>
      <c r="M7">
        <v>1</v>
      </c>
      <c r="N7">
        <v>0</v>
      </c>
      <c r="O7">
        <v>0</v>
      </c>
      <c r="P7">
        <v>0.25</v>
      </c>
      <c r="Q7">
        <v>0.375</v>
      </c>
      <c r="R7">
        <v>0.3</v>
      </c>
      <c r="S7">
        <v>1</v>
      </c>
      <c r="T7">
        <v>1</v>
      </c>
      <c r="U7">
        <v>1</v>
      </c>
      <c r="V7">
        <v>0</v>
      </c>
      <c r="W7">
        <v>1</v>
      </c>
      <c r="X7" s="22">
        <f t="shared" si="4"/>
        <v>-1.5304301941345542</v>
      </c>
      <c r="Y7" s="23">
        <f t="shared" si="0"/>
        <v>-2.7826003529719165</v>
      </c>
      <c r="Z7" s="23" t="str">
        <f t="shared" si="0"/>
        <v>na</v>
      </c>
      <c r="AA7" s="23" t="str">
        <f t="shared" si="0"/>
        <v>na</v>
      </c>
      <c r="AB7" s="23">
        <f t="shared" si="0"/>
        <v>-1.1772539954881185</v>
      </c>
      <c r="AC7" s="23">
        <f t="shared" si="0"/>
        <v>-1.9924468565147968</v>
      </c>
      <c r="AD7" s="23">
        <f t="shared" si="0"/>
        <v>-1.3199960424410533</v>
      </c>
      <c r="AE7" s="23">
        <f t="shared" si="0"/>
        <v>-1.5304301941345542</v>
      </c>
      <c r="AF7" s="23">
        <f t="shared" si="0"/>
        <v>-1.5304301941345542</v>
      </c>
      <c r="AG7" s="23">
        <f t="shared" si="0"/>
        <v>-2.0053912888659675</v>
      </c>
      <c r="AH7" s="23" t="str">
        <f t="shared" si="0"/>
        <v>na</v>
      </c>
      <c r="AI7" s="23">
        <f t="shared" si="0"/>
        <v>-3.4121066623327763</v>
      </c>
      <c r="AJ7" s="22">
        <f t="shared" si="5"/>
        <v>7.1450582836680274</v>
      </c>
      <c r="AK7" s="23">
        <f t="shared" si="1"/>
        <v>23.620027384026535</v>
      </c>
      <c r="AL7" s="23" t="str">
        <f t="shared" si="1"/>
        <v>na</v>
      </c>
      <c r="AM7" s="23" t="str">
        <f t="shared" si="1"/>
        <v>na</v>
      </c>
      <c r="AN7" s="23">
        <f t="shared" si="1"/>
        <v>4.2278451382651046</v>
      </c>
      <c r="AO7" s="23">
        <f t="shared" si="1"/>
        <v>12.110225165020816</v>
      </c>
      <c r="AP7" s="23">
        <f t="shared" si="1"/>
        <v>5.3152535138349197</v>
      </c>
      <c r="AQ7" s="23">
        <f t="shared" si="1"/>
        <v>7.1450582836680274</v>
      </c>
      <c r="AR7" s="23">
        <f t="shared" si="1"/>
        <v>7.1450582836680274</v>
      </c>
      <c r="AS7" s="23">
        <f t="shared" si="1"/>
        <v>12.268090560780774</v>
      </c>
      <c r="AT7" s="23" t="str">
        <f t="shared" si="1"/>
        <v>na</v>
      </c>
      <c r="AU7" s="25">
        <f t="shared" si="1"/>
        <v>35.51598979164843</v>
      </c>
    </row>
    <row r="8" spans="1:47" x14ac:dyDescent="0.35">
      <c r="A8" s="21" t="s">
        <v>44</v>
      </c>
      <c r="B8" t="s">
        <v>531</v>
      </c>
      <c r="C8" t="s">
        <v>518</v>
      </c>
      <c r="D8">
        <v>156</v>
      </c>
      <c r="E8" s="159"/>
      <c r="F8" s="135">
        <v>13.147</v>
      </c>
      <c r="G8" s="123">
        <v>156</v>
      </c>
      <c r="H8" s="137">
        <v>2.9106927124487156</v>
      </c>
      <c r="I8" s="137">
        <v>9.5044054803976206</v>
      </c>
      <c r="J8" s="40">
        <f t="shared" si="2"/>
        <v>0.22139596200264058</v>
      </c>
      <c r="K8" s="41">
        <f t="shared" si="3"/>
        <v>0.72293340536986539</v>
      </c>
      <c r="L8" s="27">
        <v>1</v>
      </c>
      <c r="M8">
        <v>0.25</v>
      </c>
      <c r="N8">
        <v>0.25</v>
      </c>
      <c r="O8">
        <v>0.25</v>
      </c>
      <c r="P8">
        <v>0</v>
      </c>
      <c r="Q8">
        <v>0.375</v>
      </c>
      <c r="R8">
        <v>0.3</v>
      </c>
      <c r="S8">
        <v>1</v>
      </c>
      <c r="T8">
        <v>1</v>
      </c>
      <c r="U8">
        <v>0.25</v>
      </c>
      <c r="V8">
        <v>0</v>
      </c>
      <c r="W8">
        <v>0.25</v>
      </c>
      <c r="X8" s="22">
        <f t="shared" si="4"/>
        <v>-1.5078024973443815</v>
      </c>
      <c r="Y8" s="23">
        <f t="shared" si="0"/>
        <v>-0.68536477152017339</v>
      </c>
      <c r="Z8" s="23">
        <f t="shared" si="0"/>
        <v>-0.72112293351253032</v>
      </c>
      <c r="AA8" s="23">
        <f t="shared" si="0"/>
        <v>-0.68536477152017339</v>
      </c>
      <c r="AB8" s="23" t="str">
        <f t="shared" si="0"/>
        <v>na</v>
      </c>
      <c r="AC8" s="23">
        <f t="shared" si="0"/>
        <v>-1.9629881569200438</v>
      </c>
      <c r="AD8" s="23">
        <f t="shared" si="0"/>
        <v>-1.3004796539595294</v>
      </c>
      <c r="AE8" s="23">
        <f t="shared" si="0"/>
        <v>-1.5078024973443815</v>
      </c>
      <c r="AF8" s="23">
        <f t="shared" si="0"/>
        <v>-1.5078024973443815</v>
      </c>
      <c r="AG8" s="23">
        <f t="shared" si="0"/>
        <v>-0.49393530085419396</v>
      </c>
      <c r="AH8" s="23" t="str">
        <f t="shared" si="0"/>
        <v>na</v>
      </c>
      <c r="AI8" s="23">
        <f t="shared" si="0"/>
        <v>-0.8404145067165405</v>
      </c>
      <c r="AJ8" s="22">
        <f t="shared" si="5"/>
        <v>10.662454601612628</v>
      </c>
      <c r="AK8" s="23">
        <f t="shared" si="1"/>
        <v>2.2029864879364931</v>
      </c>
      <c r="AL8" s="23">
        <f t="shared" si="1"/>
        <v>2.4388601262667828</v>
      </c>
      <c r="AM8" s="23">
        <f t="shared" si="1"/>
        <v>2.2029864879364931</v>
      </c>
      <c r="AN8" s="23" t="str">
        <f t="shared" si="1"/>
        <v>na</v>
      </c>
      <c r="AO8" s="23">
        <f t="shared" si="1"/>
        <v>18.071892615976406</v>
      </c>
      <c r="AP8" s="23">
        <f t="shared" si="1"/>
        <v>7.9318666184808961</v>
      </c>
      <c r="AQ8" s="23">
        <f t="shared" si="1"/>
        <v>10.662454601612628</v>
      </c>
      <c r="AR8" s="23">
        <f t="shared" si="1"/>
        <v>10.662454601612628</v>
      </c>
      <c r="AS8" s="23">
        <f t="shared" si="1"/>
        <v>1.1442170366177642</v>
      </c>
      <c r="AT8" s="23" t="str">
        <f t="shared" si="1"/>
        <v>na</v>
      </c>
      <c r="AU8" s="25">
        <f t="shared" si="1"/>
        <v>3.3124959740564894</v>
      </c>
    </row>
    <row r="9" spans="1:47" x14ac:dyDescent="0.35">
      <c r="A9" s="21" t="s">
        <v>149</v>
      </c>
      <c r="B9" t="s">
        <v>531</v>
      </c>
      <c r="C9" t="s">
        <v>518</v>
      </c>
      <c r="D9">
        <v>156</v>
      </c>
      <c r="E9" s="159"/>
      <c r="F9" s="135">
        <v>534.26599999999996</v>
      </c>
      <c r="G9" s="123">
        <v>156</v>
      </c>
      <c r="H9" s="137">
        <v>107.32195664101285</v>
      </c>
      <c r="I9" s="137">
        <v>366.47311455525153</v>
      </c>
      <c r="J9" s="40">
        <f t="shared" si="2"/>
        <v>0.20087738437597161</v>
      </c>
      <c r="K9" s="41">
        <f t="shared" si="3"/>
        <v>0.6859375564891862</v>
      </c>
      <c r="L9" s="27">
        <v>1</v>
      </c>
      <c r="M9">
        <v>1</v>
      </c>
      <c r="N9">
        <v>1</v>
      </c>
      <c r="O9">
        <v>0.25</v>
      </c>
      <c r="P9">
        <v>0.25</v>
      </c>
      <c r="Q9">
        <v>0.375</v>
      </c>
      <c r="R9">
        <v>0.45</v>
      </c>
      <c r="S9">
        <v>0</v>
      </c>
      <c r="T9">
        <v>1</v>
      </c>
      <c r="U9">
        <v>1</v>
      </c>
      <c r="V9">
        <v>1</v>
      </c>
      <c r="W9">
        <v>0.25</v>
      </c>
      <c r="X9" s="22">
        <f t="shared" si="4"/>
        <v>-1.6050605850460757</v>
      </c>
      <c r="Y9" s="23">
        <f t="shared" si="0"/>
        <v>-2.9182919728110468</v>
      </c>
      <c r="Z9" s="23">
        <f t="shared" si="0"/>
        <v>-3.0705506844359709</v>
      </c>
      <c r="AA9" s="23">
        <f t="shared" si="0"/>
        <v>-0.7295729932027617</v>
      </c>
      <c r="AB9" s="23">
        <f t="shared" si="0"/>
        <v>-1.2346619884969812</v>
      </c>
      <c r="AC9" s="23">
        <f t="shared" si="0"/>
        <v>-2.0896071767580984</v>
      </c>
      <c r="AD9" s="23">
        <f t="shared" si="0"/>
        <v>-2.0765471319033608</v>
      </c>
      <c r="AE9" s="23" t="str">
        <f t="shared" si="0"/>
        <v>na</v>
      </c>
      <c r="AF9" s="23">
        <f t="shared" si="0"/>
        <v>-1.6050605850460757</v>
      </c>
      <c r="AG9" s="23">
        <f t="shared" si="0"/>
        <v>-2.1031828355776163</v>
      </c>
      <c r="AH9" s="23">
        <f t="shared" si="0"/>
        <v>-1.9754591815951703</v>
      </c>
      <c r="AI9" s="23">
        <f t="shared" si="0"/>
        <v>-0.89462393264863227</v>
      </c>
      <c r="AJ9" s="22">
        <f t="shared" si="5"/>
        <v>11.660228856787985</v>
      </c>
      <c r="AK9" s="23">
        <f t="shared" si="1"/>
        <v>38.546211096819782</v>
      </c>
      <c r="AL9" s="23">
        <f t="shared" si="1"/>
        <v>42.673351732970779</v>
      </c>
      <c r="AM9" s="23">
        <f t="shared" si="1"/>
        <v>2.4091381935512364</v>
      </c>
      <c r="AN9" s="23">
        <f t="shared" si="1"/>
        <v>6.8995437022414112</v>
      </c>
      <c r="AO9" s="23">
        <f t="shared" si="1"/>
        <v>19.763029400914061</v>
      </c>
      <c r="AP9" s="23">
        <f t="shared" si="1"/>
        <v>19.516763526738615</v>
      </c>
      <c r="AQ9" s="23" t="str">
        <f t="shared" si="1"/>
        <v>na</v>
      </c>
      <c r="AR9" s="23">
        <f t="shared" si="1"/>
        <v>11.660228856787985</v>
      </c>
      <c r="AS9" s="23">
        <f t="shared" si="1"/>
        <v>20.020654541262605</v>
      </c>
      <c r="AT9" s="23">
        <f t="shared" si="1"/>
        <v>17.662831877738018</v>
      </c>
      <c r="AU9" s="25">
        <f t="shared" si="1"/>
        <v>3.6224736787011316</v>
      </c>
    </row>
    <row r="10" spans="1:47" x14ac:dyDescent="0.35">
      <c r="A10" s="21" t="s">
        <v>98</v>
      </c>
      <c r="B10" t="s">
        <v>531</v>
      </c>
      <c r="C10" t="s">
        <v>518</v>
      </c>
      <c r="D10">
        <v>156</v>
      </c>
      <c r="E10" s="159"/>
      <c r="F10" s="135">
        <v>2.331</v>
      </c>
      <c r="G10" s="123">
        <v>156</v>
      </c>
      <c r="H10" s="137">
        <v>0</v>
      </c>
      <c r="I10" s="137">
        <v>0</v>
      </c>
      <c r="J10" s="40">
        <f t="shared" si="2"/>
        <v>0.01</v>
      </c>
      <c r="K10" s="41">
        <f t="shared" si="3"/>
        <v>0.01</v>
      </c>
      <c r="L10" s="27">
        <v>1</v>
      </c>
      <c r="M10">
        <v>0.25</v>
      </c>
      <c r="N10">
        <v>0</v>
      </c>
      <c r="O10">
        <v>1</v>
      </c>
      <c r="P10">
        <v>0</v>
      </c>
      <c r="Q10">
        <v>0.25</v>
      </c>
      <c r="R10">
        <v>0.15</v>
      </c>
      <c r="S10">
        <v>1</v>
      </c>
      <c r="T10">
        <v>1</v>
      </c>
      <c r="U10">
        <v>1</v>
      </c>
      <c r="V10">
        <v>0</v>
      </c>
      <c r="W10">
        <v>0</v>
      </c>
      <c r="X10" s="22">
        <f t="shared" si="4"/>
        <v>-4.6051701859880909</v>
      </c>
      <c r="Y10" s="23">
        <f t="shared" si="0"/>
        <v>-2.0932591754491323</v>
      </c>
      <c r="Z10" s="23" t="str">
        <f t="shared" si="0"/>
        <v>na</v>
      </c>
      <c r="AA10" s="23">
        <f t="shared" si="0"/>
        <v>-8.3730367017965293</v>
      </c>
      <c r="AB10" s="23" t="str">
        <f t="shared" si="0"/>
        <v>na</v>
      </c>
      <c r="AC10" s="23">
        <f t="shared" si="0"/>
        <v>-3.9969401614236264</v>
      </c>
      <c r="AD10" s="23">
        <f t="shared" si="0"/>
        <v>-1.9859796427073646</v>
      </c>
      <c r="AE10" s="23">
        <f t="shared" si="0"/>
        <v>-4.6051701859880909</v>
      </c>
      <c r="AF10" s="23">
        <f t="shared" si="0"/>
        <v>-4.6051701859880909</v>
      </c>
      <c r="AG10" s="23">
        <f t="shared" si="0"/>
        <v>-6.0343609333637049</v>
      </c>
      <c r="AH10" s="23" t="str">
        <f t="shared" si="0"/>
        <v>na</v>
      </c>
      <c r="AI10" s="23" t="str">
        <f t="shared" si="0"/>
        <v>na</v>
      </c>
      <c r="AJ10" s="22">
        <f t="shared" si="5"/>
        <v>1</v>
      </c>
      <c r="AK10" s="23">
        <f t="shared" si="1"/>
        <v>0.20661157024793386</v>
      </c>
      <c r="AL10" s="23" t="str">
        <f t="shared" si="1"/>
        <v>na</v>
      </c>
      <c r="AM10" s="23">
        <f t="shared" si="1"/>
        <v>3.3057851239669418</v>
      </c>
      <c r="AN10" s="23" t="str">
        <f t="shared" si="1"/>
        <v>na</v>
      </c>
      <c r="AO10" s="23">
        <f t="shared" si="1"/>
        <v>0.75329298682805279</v>
      </c>
      <c r="AP10" s="23">
        <f t="shared" si="1"/>
        <v>0.18597656250000005</v>
      </c>
      <c r="AQ10" s="23">
        <f t="shared" si="1"/>
        <v>1</v>
      </c>
      <c r="AR10" s="23">
        <f t="shared" si="1"/>
        <v>1</v>
      </c>
      <c r="AS10" s="23">
        <f t="shared" si="1"/>
        <v>1.7170035671819264</v>
      </c>
      <c r="AT10" s="23" t="str">
        <f t="shared" si="1"/>
        <v>na</v>
      </c>
      <c r="AU10" s="25" t="str">
        <f t="shared" si="1"/>
        <v>na</v>
      </c>
    </row>
    <row r="11" spans="1:47" x14ac:dyDescent="0.35">
      <c r="A11" s="21" t="s">
        <v>150</v>
      </c>
      <c r="B11" t="s">
        <v>532</v>
      </c>
      <c r="C11" t="s">
        <v>518</v>
      </c>
      <c r="D11">
        <v>820</v>
      </c>
      <c r="E11" s="159"/>
      <c r="F11" s="50">
        <v>39.286999999999999</v>
      </c>
      <c r="G11" s="120">
        <v>820</v>
      </c>
      <c r="H11" s="136">
        <v>1.7576493834771854</v>
      </c>
      <c r="I11" s="136">
        <v>21.746522372944074</v>
      </c>
      <c r="J11" s="40">
        <f t="shared" si="2"/>
        <v>4.4738701949173655E-2</v>
      </c>
      <c r="K11" s="41">
        <f t="shared" si="3"/>
        <v>0.55352972670206624</v>
      </c>
      <c r="L11" s="27">
        <v>1</v>
      </c>
      <c r="M11">
        <v>0</v>
      </c>
      <c r="N11">
        <v>0.25</v>
      </c>
      <c r="O11">
        <v>1</v>
      </c>
      <c r="P11">
        <v>0</v>
      </c>
      <c r="Q11">
        <v>0.125</v>
      </c>
      <c r="R11">
        <v>0.05</v>
      </c>
      <c r="S11">
        <v>1</v>
      </c>
      <c r="T11">
        <v>0</v>
      </c>
      <c r="U11">
        <v>0.25</v>
      </c>
      <c r="V11">
        <v>0</v>
      </c>
      <c r="W11">
        <v>0.125</v>
      </c>
      <c r="X11" s="22">
        <f t="shared" si="4"/>
        <v>-3.1069163365468189</v>
      </c>
      <c r="Y11" s="23" t="str">
        <f t="shared" si="0"/>
        <v>na</v>
      </c>
      <c r="Z11" s="23">
        <f t="shared" si="0"/>
        <v>-1.4859165087832613</v>
      </c>
      <c r="AA11" s="23">
        <f t="shared" si="0"/>
        <v>-5.6489387937214888</v>
      </c>
      <c r="AB11" s="23" t="str">
        <f t="shared" si="0"/>
        <v>na</v>
      </c>
      <c r="AC11" s="23">
        <f t="shared" si="0"/>
        <v>-1.3482844479354119</v>
      </c>
      <c r="AD11" s="23">
        <f t="shared" si="0"/>
        <v>-0.44661922337860532</v>
      </c>
      <c r="AE11" s="23">
        <f t="shared" si="0"/>
        <v>-3.1069163365468189</v>
      </c>
      <c r="AF11" s="23" t="str">
        <f t="shared" si="0"/>
        <v>na</v>
      </c>
      <c r="AG11" s="23">
        <f t="shared" si="0"/>
        <v>-1.0177829378343026</v>
      </c>
      <c r="AH11" s="23" t="str">
        <f t="shared" si="0"/>
        <v>na</v>
      </c>
      <c r="AI11" s="23">
        <f t="shared" si="0"/>
        <v>-0.86586192985731014</v>
      </c>
      <c r="AJ11" s="22">
        <f t="shared" si="5"/>
        <v>153.07883193402731</v>
      </c>
      <c r="AK11" s="23" t="str">
        <f t="shared" si="1"/>
        <v>na</v>
      </c>
      <c r="AL11" s="23">
        <f t="shared" si="1"/>
        <v>35.014250782641405</v>
      </c>
      <c r="AM11" s="23">
        <f t="shared" si="1"/>
        <v>506.04572540174308</v>
      </c>
      <c r="AN11" s="23" t="str">
        <f t="shared" si="1"/>
        <v>na</v>
      </c>
      <c r="AO11" s="23">
        <f t="shared" si="1"/>
        <v>28.828302631933234</v>
      </c>
      <c r="AP11" s="23">
        <f t="shared" si="1"/>
        <v>3.163230550511738</v>
      </c>
      <c r="AQ11" s="23">
        <f t="shared" si="1"/>
        <v>153.07883193402731</v>
      </c>
      <c r="AR11" s="23" t="str">
        <f t="shared" si="1"/>
        <v>na</v>
      </c>
      <c r="AS11" s="23">
        <f t="shared" si="1"/>
        <v>16.427306280672962</v>
      </c>
      <c r="AT11" s="23" t="str">
        <f t="shared" si="1"/>
        <v>na</v>
      </c>
      <c r="AU11" s="25">
        <f t="shared" si="1"/>
        <v>11.889218604927139</v>
      </c>
    </row>
    <row r="12" spans="1:47" x14ac:dyDescent="0.35">
      <c r="A12" s="21" t="s">
        <v>102</v>
      </c>
      <c r="B12" t="s">
        <v>532</v>
      </c>
      <c r="C12" t="s">
        <v>518</v>
      </c>
      <c r="D12">
        <v>820</v>
      </c>
      <c r="E12" s="159"/>
      <c r="F12" s="50">
        <v>192.48400000000001</v>
      </c>
      <c r="G12" s="120">
        <v>820</v>
      </c>
      <c r="H12" s="136">
        <v>65.32257525204686</v>
      </c>
      <c r="I12" s="136">
        <v>134.96781837212743</v>
      </c>
      <c r="J12" s="40">
        <f t="shared" si="2"/>
        <v>0.33936626032317935</v>
      </c>
      <c r="K12" s="41">
        <f t="shared" si="3"/>
        <v>0.70118980472209336</v>
      </c>
      <c r="L12" s="27">
        <v>1</v>
      </c>
      <c r="M12">
        <v>0.25</v>
      </c>
      <c r="N12">
        <v>0</v>
      </c>
      <c r="O12">
        <v>0</v>
      </c>
      <c r="P12">
        <v>0</v>
      </c>
      <c r="Q12">
        <v>0.25</v>
      </c>
      <c r="R12">
        <v>0.05</v>
      </c>
      <c r="S12">
        <v>1</v>
      </c>
      <c r="T12">
        <v>1</v>
      </c>
      <c r="U12">
        <v>1</v>
      </c>
      <c r="V12">
        <v>0</v>
      </c>
      <c r="W12">
        <v>1</v>
      </c>
      <c r="X12" s="22">
        <f t="shared" si="4"/>
        <v>-1.0806753408960907</v>
      </c>
      <c r="Y12" s="23">
        <f t="shared" si="0"/>
        <v>-0.49121606404367757</v>
      </c>
      <c r="Z12" s="23" t="str">
        <f t="shared" si="0"/>
        <v>na</v>
      </c>
      <c r="AA12" s="23" t="str">
        <f t="shared" si="0"/>
        <v>na</v>
      </c>
      <c r="AB12" s="23" t="str">
        <f t="shared" si="0"/>
        <v>na</v>
      </c>
      <c r="AC12" s="23">
        <f t="shared" si="0"/>
        <v>-0.93794463549472029</v>
      </c>
      <c r="AD12" s="23">
        <f t="shared" si="0"/>
        <v>-0.15534708025381308</v>
      </c>
      <c r="AE12" s="23">
        <f t="shared" si="0"/>
        <v>-1.0806753408960907</v>
      </c>
      <c r="AF12" s="23">
        <f t="shared" si="0"/>
        <v>-1.0806753408960907</v>
      </c>
      <c r="AG12" s="23">
        <f t="shared" si="0"/>
        <v>-1.4160573432431534</v>
      </c>
      <c r="AH12" s="23" t="str">
        <f t="shared" si="0"/>
        <v>na</v>
      </c>
      <c r="AI12" s="23">
        <f t="shared" si="0"/>
        <v>-2.4093745305224314</v>
      </c>
      <c r="AJ12" s="22">
        <f t="shared" si="5"/>
        <v>4.2690757430628414</v>
      </c>
      <c r="AK12" s="23">
        <f t="shared" si="1"/>
        <v>0.88204044278157867</v>
      </c>
      <c r="AL12" s="23" t="str">
        <f t="shared" si="1"/>
        <v>na</v>
      </c>
      <c r="AM12" s="23" t="str">
        <f t="shared" si="1"/>
        <v>na</v>
      </c>
      <c r="AN12" s="23" t="str">
        <f t="shared" si="1"/>
        <v>na</v>
      </c>
      <c r="AO12" s="23">
        <f t="shared" si="1"/>
        <v>3.2158648174869966</v>
      </c>
      <c r="AP12" s="23">
        <f t="shared" si="1"/>
        <v>8.8216447971884548E-2</v>
      </c>
      <c r="AQ12" s="23">
        <f t="shared" si="1"/>
        <v>4.2690757430628414</v>
      </c>
      <c r="AR12" s="23">
        <f t="shared" si="1"/>
        <v>4.2690757430628414</v>
      </c>
      <c r="AS12" s="23">
        <f t="shared" si="1"/>
        <v>7.3300182794087299</v>
      </c>
      <c r="AT12" s="23" t="str">
        <f t="shared" si="1"/>
        <v>na</v>
      </c>
      <c r="AU12" s="25">
        <f t="shared" si="1"/>
        <v>21.220323822545094</v>
      </c>
    </row>
    <row r="13" spans="1:47" x14ac:dyDescent="0.35">
      <c r="A13" s="21" t="s">
        <v>103</v>
      </c>
      <c r="B13" t="s">
        <v>532</v>
      </c>
      <c r="C13" t="s">
        <v>518</v>
      </c>
      <c r="D13">
        <v>820</v>
      </c>
      <c r="E13" s="159"/>
      <c r="F13" s="50">
        <v>123.547</v>
      </c>
      <c r="G13" s="120">
        <v>820</v>
      </c>
      <c r="H13" s="136">
        <v>36.852189572835293</v>
      </c>
      <c r="I13" s="136">
        <v>104.46764295078269</v>
      </c>
      <c r="J13" s="40">
        <f t="shared" si="2"/>
        <v>0.29828477885205867</v>
      </c>
      <c r="K13" s="41">
        <f t="shared" si="3"/>
        <v>0.84557004986590278</v>
      </c>
      <c r="L13" s="27">
        <v>1</v>
      </c>
      <c r="M13">
        <v>0.25</v>
      </c>
      <c r="N13">
        <v>0.25</v>
      </c>
      <c r="O13">
        <v>0</v>
      </c>
      <c r="P13">
        <v>0</v>
      </c>
      <c r="Q13">
        <v>0.375</v>
      </c>
      <c r="R13">
        <v>0.1</v>
      </c>
      <c r="S13">
        <v>1</v>
      </c>
      <c r="T13">
        <v>0</v>
      </c>
      <c r="U13">
        <v>0</v>
      </c>
      <c r="V13">
        <v>0</v>
      </c>
      <c r="W13">
        <v>0</v>
      </c>
      <c r="X13" s="22">
        <f t="shared" si="4"/>
        <v>-1.2097066150722087</v>
      </c>
      <c r="Y13" s="23">
        <f t="shared" si="0"/>
        <v>-0.54986664321464029</v>
      </c>
      <c r="Z13" s="23">
        <f t="shared" si="0"/>
        <v>-0.57855533764323031</v>
      </c>
      <c r="AA13" s="23" t="str">
        <f t="shared" si="0"/>
        <v>na</v>
      </c>
      <c r="AB13" s="23" t="str">
        <f t="shared" si="0"/>
        <v>na</v>
      </c>
      <c r="AC13" s="23">
        <f t="shared" si="0"/>
        <v>-1.5749010649053281</v>
      </c>
      <c r="AD13" s="23">
        <f t="shared" si="0"/>
        <v>-0.34779065183326008</v>
      </c>
      <c r="AE13" s="23">
        <f t="shared" si="0"/>
        <v>-1.2097066150722087</v>
      </c>
      <c r="AF13" s="23" t="str">
        <f t="shared" si="0"/>
        <v>na</v>
      </c>
      <c r="AG13" s="23" t="str">
        <f t="shared" si="0"/>
        <v>na</v>
      </c>
      <c r="AH13" s="23" t="str">
        <f t="shared" si="0"/>
        <v>na</v>
      </c>
      <c r="AI13" s="23" t="str">
        <f t="shared" si="0"/>
        <v>na</v>
      </c>
      <c r="AJ13" s="22">
        <f t="shared" si="5"/>
        <v>8.0359458013206488</v>
      </c>
      <c r="AK13" s="23">
        <f t="shared" si="1"/>
        <v>1.6603193804381504</v>
      </c>
      <c r="AL13" s="23">
        <f t="shared" si="1"/>
        <v>1.8380896823436648</v>
      </c>
      <c r="AM13" s="23" t="str">
        <f t="shared" si="1"/>
        <v>na</v>
      </c>
      <c r="AN13" s="23" t="str">
        <f t="shared" si="1"/>
        <v>na</v>
      </c>
      <c r="AO13" s="23">
        <f t="shared" si="1"/>
        <v>13.620198632996656</v>
      </c>
      <c r="AP13" s="23">
        <f t="shared" si="1"/>
        <v>0.66422114514041031</v>
      </c>
      <c r="AQ13" s="23">
        <f t="shared" si="1"/>
        <v>8.0359458013206488</v>
      </c>
      <c r="AR13" s="23" t="str">
        <f t="shared" si="1"/>
        <v>na</v>
      </c>
      <c r="AS13" s="23" t="str">
        <f t="shared" si="1"/>
        <v>na</v>
      </c>
      <c r="AT13" s="23" t="str">
        <f t="shared" si="1"/>
        <v>na</v>
      </c>
      <c r="AU13" s="25" t="str">
        <f t="shared" si="1"/>
        <v>na</v>
      </c>
    </row>
    <row r="14" spans="1:47" x14ac:dyDescent="0.35">
      <c r="A14" s="21" t="s">
        <v>151</v>
      </c>
      <c r="B14" t="s">
        <v>532</v>
      </c>
      <c r="C14" t="s">
        <v>518</v>
      </c>
      <c r="D14">
        <v>820</v>
      </c>
      <c r="E14" s="159"/>
      <c r="F14" s="50">
        <v>324.803</v>
      </c>
      <c r="G14" s="120">
        <v>820</v>
      </c>
      <c r="H14" s="136">
        <v>110.58542556281071</v>
      </c>
      <c r="I14" s="136">
        <v>877.54313443915498</v>
      </c>
      <c r="J14" s="40">
        <f t="shared" si="2"/>
        <v>0.34046922461556917</v>
      </c>
      <c r="K14" s="41">
        <f t="shared" si="3"/>
        <v>2.7017704098766173</v>
      </c>
      <c r="L14" s="27">
        <v>1</v>
      </c>
      <c r="M14">
        <v>0.25</v>
      </c>
      <c r="N14">
        <v>0</v>
      </c>
      <c r="O14">
        <v>0.25</v>
      </c>
      <c r="P14">
        <v>0.25</v>
      </c>
      <c r="Q14">
        <v>0.25</v>
      </c>
      <c r="R14">
        <v>0.05</v>
      </c>
      <c r="S14">
        <v>1</v>
      </c>
      <c r="T14">
        <v>1</v>
      </c>
      <c r="U14">
        <v>1</v>
      </c>
      <c r="V14">
        <v>1</v>
      </c>
      <c r="W14">
        <v>1</v>
      </c>
      <c r="X14" s="22">
        <f t="shared" si="4"/>
        <v>-1.0774305403978539</v>
      </c>
      <c r="Y14" s="23">
        <f t="shared" si="0"/>
        <v>-0.4897411547262972</v>
      </c>
      <c r="Z14" s="23" t="str">
        <f t="shared" si="0"/>
        <v>na</v>
      </c>
      <c r="AA14" s="23">
        <f t="shared" si="0"/>
        <v>-0.4897411547262972</v>
      </c>
      <c r="AB14" s="23">
        <f t="shared" si="0"/>
        <v>-0.8287927233829645</v>
      </c>
      <c r="AC14" s="23">
        <f t="shared" si="0"/>
        <v>-0.93512839355285438</v>
      </c>
      <c r="AD14" s="23">
        <f t="shared" si="0"/>
        <v>-0.15488064018219155</v>
      </c>
      <c r="AE14" s="23">
        <f t="shared" si="0"/>
        <v>-1.0774305403978539</v>
      </c>
      <c r="AF14" s="23">
        <f t="shared" si="0"/>
        <v>-1.0774305403978539</v>
      </c>
      <c r="AG14" s="23">
        <f t="shared" si="0"/>
        <v>-1.4118055356937396</v>
      </c>
      <c r="AH14" s="23">
        <f t="shared" si="0"/>
        <v>-1.3260683574127434</v>
      </c>
      <c r="AI14" s="23">
        <f t="shared" si="0"/>
        <v>-2.402140221214887</v>
      </c>
      <c r="AJ14" s="22">
        <f t="shared" si="5"/>
        <v>62.971082417934326</v>
      </c>
      <c r="AK14" s="23">
        <f t="shared" si="1"/>
        <v>13.01055421858147</v>
      </c>
      <c r="AL14" s="23" t="str">
        <f t="shared" si="1"/>
        <v>na</v>
      </c>
      <c r="AM14" s="23">
        <f t="shared" si="1"/>
        <v>13.01055421858147</v>
      </c>
      <c r="AN14" s="23">
        <f t="shared" si="1"/>
        <v>37.260995513570599</v>
      </c>
      <c r="AO14" s="23">
        <f t="shared" si="1"/>
        <v>47.435674758401234</v>
      </c>
      <c r="AP14" s="23">
        <f t="shared" si="1"/>
        <v>1.301238382776847</v>
      </c>
      <c r="AQ14" s="23">
        <f t="shared" si="1"/>
        <v>62.971082417934326</v>
      </c>
      <c r="AR14" s="23">
        <f t="shared" si="1"/>
        <v>62.971082417934326</v>
      </c>
      <c r="AS14" s="23">
        <f t="shared" si="1"/>
        <v>108.12157314090031</v>
      </c>
      <c r="AT14" s="23">
        <f t="shared" si="1"/>
        <v>95.388148514740763</v>
      </c>
      <c r="AU14" s="25">
        <f t="shared" si="1"/>
        <v>313.01078753080168</v>
      </c>
    </row>
    <row r="15" spans="1:47" x14ac:dyDescent="0.35">
      <c r="A15" s="21" t="s">
        <v>152</v>
      </c>
      <c r="B15" t="s">
        <v>531</v>
      </c>
      <c r="C15" t="s">
        <v>518</v>
      </c>
      <c r="D15">
        <v>156</v>
      </c>
      <c r="E15" s="159"/>
      <c r="F15" s="135">
        <v>136.07300000000001</v>
      </c>
      <c r="G15" s="123">
        <v>156</v>
      </c>
      <c r="H15" s="137">
        <v>38.874597054878194</v>
      </c>
      <c r="I15" s="137">
        <v>76.475096051398637</v>
      </c>
      <c r="J15" s="40">
        <f t="shared" si="2"/>
        <v>0.28568927748251449</v>
      </c>
      <c r="K15" s="41">
        <f t="shared" si="3"/>
        <v>0.56201521280047206</v>
      </c>
      <c r="L15" s="27">
        <v>1</v>
      </c>
      <c r="M15">
        <v>1</v>
      </c>
      <c r="N15">
        <v>1</v>
      </c>
      <c r="O15">
        <v>0</v>
      </c>
      <c r="P15">
        <v>0</v>
      </c>
      <c r="Q15">
        <v>0.25</v>
      </c>
      <c r="R15">
        <v>1</v>
      </c>
      <c r="S15">
        <v>1</v>
      </c>
      <c r="T15">
        <v>1</v>
      </c>
      <c r="U15">
        <v>1</v>
      </c>
      <c r="V15">
        <v>0</v>
      </c>
      <c r="W15">
        <v>0.25</v>
      </c>
      <c r="X15" s="22">
        <f t="shared" si="4"/>
        <v>-1.2528505011374371</v>
      </c>
      <c r="Y15" s="23">
        <f t="shared" si="0"/>
        <v>-2.2779100020680674</v>
      </c>
      <c r="Z15" s="23">
        <f t="shared" si="0"/>
        <v>-2.3967574804368361</v>
      </c>
      <c r="AA15" s="23" t="str">
        <f t="shared" si="0"/>
        <v>na</v>
      </c>
      <c r="AB15" s="23" t="str">
        <f t="shared" si="0"/>
        <v>na</v>
      </c>
      <c r="AC15" s="23">
        <f t="shared" si="0"/>
        <v>-1.0873796802324927</v>
      </c>
      <c r="AD15" s="23">
        <f t="shared" si="0"/>
        <v>-3.6019451907701323</v>
      </c>
      <c r="AE15" s="23">
        <f t="shared" si="0"/>
        <v>-1.2528505011374371</v>
      </c>
      <c r="AF15" s="23">
        <f t="shared" si="0"/>
        <v>-1.2528505011374371</v>
      </c>
      <c r="AG15" s="23">
        <f t="shared" si="0"/>
        <v>-1.641666173904228</v>
      </c>
      <c r="AH15" s="23" t="str">
        <f t="shared" si="0"/>
        <v>na</v>
      </c>
      <c r="AI15" s="23">
        <f t="shared" si="0"/>
        <v>-0.69831011538807963</v>
      </c>
      <c r="AJ15" s="22">
        <f t="shared" si="5"/>
        <v>3.8699759070167121</v>
      </c>
      <c r="AK15" s="23">
        <f t="shared" si="1"/>
        <v>12.793308783526319</v>
      </c>
      <c r="AL15" s="23">
        <f t="shared" si="1"/>
        <v>14.163087629460028</v>
      </c>
      <c r="AM15" s="23" t="str">
        <f t="shared" si="1"/>
        <v>na</v>
      </c>
      <c r="AN15" s="23" t="str">
        <f t="shared" si="1"/>
        <v>na</v>
      </c>
      <c r="AO15" s="23">
        <f t="shared" si="1"/>
        <v>2.9152257099492216</v>
      </c>
      <c r="AP15" s="23">
        <f t="shared" si="1"/>
        <v>31.98776960643502</v>
      </c>
      <c r="AQ15" s="23">
        <f t="shared" si="1"/>
        <v>3.8699759070167121</v>
      </c>
      <c r="AR15" s="23">
        <f t="shared" si="1"/>
        <v>3.8699759070167121</v>
      </c>
      <c r="AS15" s="23">
        <f t="shared" si="1"/>
        <v>6.644762437255805</v>
      </c>
      <c r="AT15" s="23" t="str">
        <f t="shared" si="1"/>
        <v>na</v>
      </c>
      <c r="AU15" s="25">
        <f t="shared" si="1"/>
        <v>1.2022822221207521</v>
      </c>
    </row>
    <row r="16" spans="1:47" x14ac:dyDescent="0.35">
      <c r="A16" s="21" t="s">
        <v>54</v>
      </c>
      <c r="B16" t="s">
        <v>531</v>
      </c>
      <c r="C16" t="s">
        <v>518</v>
      </c>
      <c r="D16">
        <v>156</v>
      </c>
      <c r="E16" s="159"/>
      <c r="F16" s="135">
        <v>29.24</v>
      </c>
      <c r="G16" s="123">
        <v>156</v>
      </c>
      <c r="H16" s="137">
        <v>4.5532619445</v>
      </c>
      <c r="I16" s="137">
        <v>29.314097172930868</v>
      </c>
      <c r="J16" s="40">
        <f t="shared" si="2"/>
        <v>0.1557203127393981</v>
      </c>
      <c r="K16" s="41">
        <f t="shared" si="3"/>
        <v>1.0025341030414114</v>
      </c>
      <c r="L16" s="27">
        <v>1</v>
      </c>
      <c r="M16">
        <v>0.25</v>
      </c>
      <c r="N16">
        <v>0.25</v>
      </c>
      <c r="O16">
        <v>0.25</v>
      </c>
      <c r="P16">
        <v>0</v>
      </c>
      <c r="Q16">
        <v>0.125</v>
      </c>
      <c r="R16">
        <v>1</v>
      </c>
      <c r="S16">
        <v>1</v>
      </c>
      <c r="T16">
        <v>0</v>
      </c>
      <c r="U16">
        <v>1</v>
      </c>
      <c r="V16">
        <v>0</v>
      </c>
      <c r="W16">
        <v>0</v>
      </c>
      <c r="X16" s="22">
        <f t="shared" si="4"/>
        <v>-1.8596937478974467</v>
      </c>
      <c r="Y16" s="23">
        <f t="shared" si="0"/>
        <v>-0.84531533995338481</v>
      </c>
      <c r="Z16" s="23">
        <f t="shared" si="0"/>
        <v>-0.88941874899443107</v>
      </c>
      <c r="AA16" s="23">
        <f t="shared" si="0"/>
        <v>-0.84531533995338481</v>
      </c>
      <c r="AB16" s="23" t="str">
        <f t="shared" si="0"/>
        <v>na</v>
      </c>
      <c r="AC16" s="23">
        <f t="shared" si="0"/>
        <v>-0.80703690946492967</v>
      </c>
      <c r="AD16" s="23">
        <f t="shared" si="0"/>
        <v>-5.3466195252051598</v>
      </c>
      <c r="AE16" s="23">
        <f t="shared" si="0"/>
        <v>-1.8596937478974467</v>
      </c>
      <c r="AF16" s="23" t="str">
        <f t="shared" si="0"/>
        <v>na</v>
      </c>
      <c r="AG16" s="23">
        <f t="shared" si="0"/>
        <v>-2.4368400834518265</v>
      </c>
      <c r="AH16" s="23" t="str">
        <f t="shared" si="0"/>
        <v>na</v>
      </c>
      <c r="AI16" s="23" t="str">
        <f t="shared" si="0"/>
        <v>na</v>
      </c>
      <c r="AJ16" s="22">
        <f t="shared" si="5"/>
        <v>41.448400452417467</v>
      </c>
      <c r="AK16" s="23">
        <f t="shared" si="1"/>
        <v>8.5637191017391441</v>
      </c>
      <c r="AL16" s="23">
        <f t="shared" si="1"/>
        <v>9.4806360203072089</v>
      </c>
      <c r="AM16" s="23">
        <f t="shared" si="1"/>
        <v>8.5637191017391441</v>
      </c>
      <c r="AN16" s="23" t="str">
        <f t="shared" si="1"/>
        <v>na</v>
      </c>
      <c r="AO16" s="23">
        <f t="shared" si="1"/>
        <v>7.8056973440116915</v>
      </c>
      <c r="AP16" s="23">
        <f t="shared" si="1"/>
        <v>342.59693498951316</v>
      </c>
      <c r="AQ16" s="23">
        <f t="shared" si="1"/>
        <v>41.448400452417467</v>
      </c>
      <c r="AR16" s="23" t="str">
        <f t="shared" si="1"/>
        <v>na</v>
      </c>
      <c r="AS16" s="23">
        <f t="shared" si="1"/>
        <v>71.167051430785747</v>
      </c>
      <c r="AT16" s="23" t="str">
        <f t="shared" si="1"/>
        <v>na</v>
      </c>
      <c r="AU16" s="25" t="str">
        <f t="shared" si="1"/>
        <v>na</v>
      </c>
    </row>
    <row r="17" spans="1:47" x14ac:dyDescent="0.35">
      <c r="A17" s="21" t="s">
        <v>57</v>
      </c>
      <c r="B17" t="s">
        <v>531</v>
      </c>
      <c r="C17" t="s">
        <v>518</v>
      </c>
      <c r="D17">
        <v>156</v>
      </c>
      <c r="E17" s="159"/>
      <c r="F17" s="135">
        <v>42.868000000000002</v>
      </c>
      <c r="G17" s="123">
        <v>156</v>
      </c>
      <c r="H17" s="137">
        <v>3.4517035144230781</v>
      </c>
      <c r="I17" s="137">
        <v>13.719418976828367</v>
      </c>
      <c r="J17" s="40">
        <f t="shared" si="2"/>
        <v>8.0519350434428427E-2</v>
      </c>
      <c r="K17" s="41">
        <f t="shared" si="3"/>
        <v>0.32003869965541581</v>
      </c>
      <c r="L17" s="27">
        <v>1</v>
      </c>
      <c r="M17">
        <v>0</v>
      </c>
      <c r="N17">
        <v>0</v>
      </c>
      <c r="O17">
        <v>0</v>
      </c>
      <c r="P17">
        <v>0.25</v>
      </c>
      <c r="Q17">
        <v>0.375</v>
      </c>
      <c r="R17">
        <v>1</v>
      </c>
      <c r="S17">
        <v>1</v>
      </c>
      <c r="T17">
        <v>1</v>
      </c>
      <c r="U17">
        <v>0.25</v>
      </c>
      <c r="V17">
        <v>0</v>
      </c>
      <c r="W17">
        <v>1</v>
      </c>
      <c r="X17" s="22">
        <f t="shared" si="4"/>
        <v>-2.5192577453763643</v>
      </c>
      <c r="Y17" s="23" t="str">
        <f t="shared" si="0"/>
        <v>na</v>
      </c>
      <c r="Z17" s="23" t="str">
        <f t="shared" si="0"/>
        <v>na</v>
      </c>
      <c r="AA17" s="23" t="str">
        <f t="shared" si="0"/>
        <v>na</v>
      </c>
      <c r="AB17" s="23">
        <f t="shared" si="0"/>
        <v>-1.9378905733664338</v>
      </c>
      <c r="AC17" s="23">
        <f t="shared" si="0"/>
        <v>-3.2797883854899834</v>
      </c>
      <c r="AD17" s="23">
        <f t="shared" si="0"/>
        <v>-7.2428660179570485</v>
      </c>
      <c r="AE17" s="23">
        <f t="shared" si="0"/>
        <v>-2.5192577453763643</v>
      </c>
      <c r="AF17" s="23">
        <f t="shared" si="0"/>
        <v>-2.5192577453763643</v>
      </c>
      <c r="AG17" s="23">
        <f t="shared" si="0"/>
        <v>-0.82527408900260202</v>
      </c>
      <c r="AH17" s="23" t="str">
        <f t="shared" si="0"/>
        <v>na</v>
      </c>
      <c r="AI17" s="23">
        <f t="shared" si="0"/>
        <v>-5.6167057929702544</v>
      </c>
      <c r="AJ17" s="22">
        <f t="shared" si="5"/>
        <v>15.798085828487192</v>
      </c>
      <c r="AK17" s="23" t="str">
        <f t="shared" si="1"/>
        <v>na</v>
      </c>
      <c r="AL17" s="23" t="str">
        <f t="shared" si="1"/>
        <v>na</v>
      </c>
      <c r="AM17" s="23" t="str">
        <f t="shared" si="1"/>
        <v>na</v>
      </c>
      <c r="AN17" s="23">
        <f t="shared" si="1"/>
        <v>9.3479797801699345</v>
      </c>
      <c r="AO17" s="23">
        <f t="shared" si="1"/>
        <v>26.776321334790858</v>
      </c>
      <c r="AP17" s="23">
        <f t="shared" si="1"/>
        <v>130.58105317608948</v>
      </c>
      <c r="AQ17" s="23">
        <f t="shared" si="1"/>
        <v>15.798085828487192</v>
      </c>
      <c r="AR17" s="23">
        <f t="shared" si="1"/>
        <v>15.798085828487192</v>
      </c>
      <c r="AS17" s="23">
        <f t="shared" si="1"/>
        <v>1.6953356076349215</v>
      </c>
      <c r="AT17" s="23" t="str">
        <f t="shared" si="1"/>
        <v>na</v>
      </c>
      <c r="AU17" s="25">
        <f t="shared" si="1"/>
        <v>78.527652642757062</v>
      </c>
    </row>
    <row r="18" spans="1:47" x14ac:dyDescent="0.35">
      <c r="A18" s="21" t="s">
        <v>153</v>
      </c>
      <c r="B18" t="s">
        <v>531</v>
      </c>
      <c r="C18" t="s">
        <v>518</v>
      </c>
      <c r="D18">
        <v>156</v>
      </c>
      <c r="E18" s="159"/>
      <c r="F18" s="135">
        <v>205.04900000000001</v>
      </c>
      <c r="G18" s="123">
        <v>156</v>
      </c>
      <c r="H18" s="137">
        <v>34.96455676243589</v>
      </c>
      <c r="I18" s="137">
        <v>224.81430011601873</v>
      </c>
      <c r="J18" s="40">
        <f t="shared" si="2"/>
        <v>0.17051805550105531</v>
      </c>
      <c r="K18" s="41">
        <f t="shared" si="3"/>
        <v>1.0963930578350478</v>
      </c>
      <c r="L18" s="27">
        <v>1</v>
      </c>
      <c r="M18">
        <v>1</v>
      </c>
      <c r="N18">
        <v>0</v>
      </c>
      <c r="O18">
        <v>0</v>
      </c>
      <c r="P18">
        <v>0.25</v>
      </c>
      <c r="Q18">
        <v>0.375</v>
      </c>
      <c r="R18">
        <v>1</v>
      </c>
      <c r="S18">
        <v>0</v>
      </c>
      <c r="T18">
        <v>1</v>
      </c>
      <c r="U18">
        <v>1</v>
      </c>
      <c r="V18">
        <v>1</v>
      </c>
      <c r="W18">
        <v>0</v>
      </c>
      <c r="X18" s="22">
        <f t="shared" si="4"/>
        <v>-1.7689140904984026</v>
      </c>
      <c r="Y18" s="23">
        <f t="shared" si="0"/>
        <v>-3.2162074372698228</v>
      </c>
      <c r="Z18" s="23" t="str">
        <f t="shared" si="0"/>
        <v>na</v>
      </c>
      <c r="AA18" s="23" t="str">
        <f t="shared" si="0"/>
        <v>na</v>
      </c>
      <c r="AB18" s="23">
        <f t="shared" si="0"/>
        <v>-1.3607031465372328</v>
      </c>
      <c r="AC18" s="23">
        <f t="shared" si="0"/>
        <v>-2.3029258914035808</v>
      </c>
      <c r="AD18" s="23">
        <f t="shared" si="0"/>
        <v>-5.0856280101829086</v>
      </c>
      <c r="AE18" s="23" t="str">
        <f t="shared" si="0"/>
        <v>na</v>
      </c>
      <c r="AF18" s="23">
        <f t="shared" si="0"/>
        <v>-1.7689140904984026</v>
      </c>
      <c r="AG18" s="23">
        <f t="shared" si="0"/>
        <v>-2.3178874289289415</v>
      </c>
      <c r="AH18" s="23">
        <f t="shared" si="0"/>
        <v>-2.1771250344595727</v>
      </c>
      <c r="AI18" s="23" t="str">
        <f t="shared" si="0"/>
        <v>na</v>
      </c>
      <c r="AJ18" s="22">
        <f t="shared" si="5"/>
        <v>41.342031250850283</v>
      </c>
      <c r="AK18" s="23">
        <f t="shared" si="1"/>
        <v>136.66787190363729</v>
      </c>
      <c r="AL18" s="23" t="str">
        <f t="shared" si="1"/>
        <v>na</v>
      </c>
      <c r="AM18" s="23" t="str">
        <f t="shared" si="1"/>
        <v>na</v>
      </c>
      <c r="AN18" s="23">
        <f t="shared" si="1"/>
        <v>24.462740385118508</v>
      </c>
      <c r="AO18" s="23">
        <f t="shared" si="1"/>
        <v>70.070989955606336</v>
      </c>
      <c r="AP18" s="23">
        <f t="shared" si="1"/>
        <v>341.7177270578095</v>
      </c>
      <c r="AQ18" s="23" t="str">
        <f t="shared" si="1"/>
        <v>na</v>
      </c>
      <c r="AR18" s="23">
        <f t="shared" si="1"/>
        <v>41.342031250850283</v>
      </c>
      <c r="AS18" s="23">
        <f t="shared" si="1"/>
        <v>70.984415132256615</v>
      </c>
      <c r="AT18" s="23">
        <f t="shared" si="1"/>
        <v>62.624615385903404</v>
      </c>
      <c r="AU18" s="25" t="str">
        <f t="shared" si="1"/>
        <v>na</v>
      </c>
    </row>
    <row r="19" spans="1:47" x14ac:dyDescent="0.35">
      <c r="A19" s="21" t="s">
        <v>104</v>
      </c>
      <c r="B19" t="s">
        <v>532</v>
      </c>
      <c r="C19" t="s">
        <v>518</v>
      </c>
      <c r="D19">
        <v>820</v>
      </c>
      <c r="E19" s="159"/>
      <c r="F19" s="50">
        <v>29.5</v>
      </c>
      <c r="G19" s="120">
        <v>820</v>
      </c>
      <c r="H19" s="136">
        <v>5.2285844029014168</v>
      </c>
      <c r="I19" s="136">
        <v>16.140203818039843</v>
      </c>
      <c r="J19" s="40">
        <f t="shared" si="2"/>
        <v>0.17724014925089548</v>
      </c>
      <c r="K19" s="41">
        <f t="shared" si="3"/>
        <v>0.547125553153893</v>
      </c>
      <c r="L19" s="27">
        <v>1</v>
      </c>
      <c r="M19">
        <v>0.25</v>
      </c>
      <c r="N19">
        <v>0</v>
      </c>
      <c r="O19">
        <v>0.25</v>
      </c>
      <c r="P19">
        <v>0.25</v>
      </c>
      <c r="Q19">
        <v>0.375</v>
      </c>
      <c r="R19">
        <v>0.25</v>
      </c>
      <c r="S19">
        <v>1</v>
      </c>
      <c r="T19">
        <v>1</v>
      </c>
      <c r="U19">
        <v>1</v>
      </c>
      <c r="V19">
        <v>0</v>
      </c>
      <c r="W19">
        <v>0.25</v>
      </c>
      <c r="X19" s="22">
        <f t="shared" si="4"/>
        <v>-1.7302496905676128</v>
      </c>
      <c r="Y19" s="23">
        <f t="shared" si="0"/>
        <v>-0.78647713207618763</v>
      </c>
      <c r="Z19" s="23" t="str">
        <f t="shared" si="0"/>
        <v>na</v>
      </c>
      <c r="AA19" s="23">
        <f t="shared" si="0"/>
        <v>-0.78647713207618763</v>
      </c>
      <c r="AB19" s="23">
        <f t="shared" si="0"/>
        <v>-1.3309613004366252</v>
      </c>
      <c r="AC19" s="23">
        <f t="shared" si="0"/>
        <v>-2.2525892197955715</v>
      </c>
      <c r="AD19" s="23">
        <f t="shared" si="0"/>
        <v>-1.2436169650954718</v>
      </c>
      <c r="AE19" s="23">
        <f t="shared" si="0"/>
        <v>-1.7302496905676128</v>
      </c>
      <c r="AF19" s="23">
        <f t="shared" si="0"/>
        <v>-1.7302496905676128</v>
      </c>
      <c r="AG19" s="23">
        <f t="shared" si="0"/>
        <v>-2.2672237324679063</v>
      </c>
      <c r="AH19" s="23" t="str">
        <f t="shared" si="0"/>
        <v>na</v>
      </c>
      <c r="AI19" s="23">
        <f t="shared" si="0"/>
        <v>-0.96440146687375128</v>
      </c>
      <c r="AJ19" s="22">
        <f t="shared" si="5"/>
        <v>9.5290538948847114</v>
      </c>
      <c r="AK19" s="23">
        <f t="shared" si="1"/>
        <v>1.9688127881993203</v>
      </c>
      <c r="AL19" s="23" t="str">
        <f t="shared" si="1"/>
        <v>na</v>
      </c>
      <c r="AM19" s="23">
        <f t="shared" si="1"/>
        <v>1.9688127881993203</v>
      </c>
      <c r="AN19" s="23">
        <f t="shared" si="1"/>
        <v>5.6384934289258641</v>
      </c>
      <c r="AO19" s="23">
        <f t="shared" si="1"/>
        <v>16.15088130777718</v>
      </c>
      <c r="AP19" s="23">
        <f t="shared" si="1"/>
        <v>4.9227241312441539</v>
      </c>
      <c r="AQ19" s="23">
        <f t="shared" si="1"/>
        <v>9.5290538948847114</v>
      </c>
      <c r="AR19" s="23">
        <f t="shared" si="1"/>
        <v>9.5290538948847114</v>
      </c>
      <c r="AS19" s="23">
        <f t="shared" si="1"/>
        <v>16.361419529385877</v>
      </c>
      <c r="AT19" s="23" t="str">
        <f t="shared" si="1"/>
        <v>na</v>
      </c>
      <c r="AU19" s="25">
        <f t="shared" si="1"/>
        <v>2.9603833116062144</v>
      </c>
    </row>
    <row r="20" spans="1:47" x14ac:dyDescent="0.35">
      <c r="A20" s="21" t="s">
        <v>62</v>
      </c>
      <c r="B20" t="s">
        <v>532</v>
      </c>
      <c r="C20" t="s">
        <v>518</v>
      </c>
      <c r="D20">
        <v>820</v>
      </c>
      <c r="E20" s="159"/>
      <c r="F20" s="50">
        <v>1602.4870000000001</v>
      </c>
      <c r="G20" s="120">
        <v>820</v>
      </c>
      <c r="H20" s="136">
        <v>304.64699615097061</v>
      </c>
      <c r="I20" s="136">
        <v>1741.3846897243693</v>
      </c>
      <c r="J20" s="40">
        <f t="shared" si="2"/>
        <v>0.1901088721162609</v>
      </c>
      <c r="K20" s="41">
        <f t="shared" si="3"/>
        <v>1.086676328559526</v>
      </c>
      <c r="L20" s="27">
        <v>1</v>
      </c>
      <c r="M20">
        <v>1</v>
      </c>
      <c r="N20">
        <v>1</v>
      </c>
      <c r="O20">
        <v>0</v>
      </c>
      <c r="P20">
        <v>0</v>
      </c>
      <c r="Q20">
        <v>0.125</v>
      </c>
      <c r="R20">
        <v>0.1</v>
      </c>
      <c r="S20">
        <v>1</v>
      </c>
      <c r="T20">
        <v>0</v>
      </c>
      <c r="U20">
        <v>1</v>
      </c>
      <c r="V20">
        <v>0</v>
      </c>
      <c r="W20">
        <v>0</v>
      </c>
      <c r="X20" s="22">
        <f t="shared" si="4"/>
        <v>-1.6601583597916303</v>
      </c>
      <c r="Y20" s="23">
        <f t="shared" si="0"/>
        <v>-3.0184697450756914</v>
      </c>
      <c r="Z20" s="23">
        <f t="shared" si="0"/>
        <v>-3.1759551230796408</v>
      </c>
      <c r="AA20" s="23" t="str">
        <f t="shared" si="0"/>
        <v>na</v>
      </c>
      <c r="AB20" s="23" t="str">
        <f t="shared" si="0"/>
        <v>na</v>
      </c>
      <c r="AC20" s="23">
        <f t="shared" si="0"/>
        <v>-0.72044608066429239</v>
      </c>
      <c r="AD20" s="23">
        <f t="shared" si="0"/>
        <v>-0.47729552844009387</v>
      </c>
      <c r="AE20" s="23">
        <f t="shared" si="0"/>
        <v>-1.6601583597916303</v>
      </c>
      <c r="AF20" s="23" t="str">
        <f t="shared" si="0"/>
        <v>na</v>
      </c>
      <c r="AG20" s="23">
        <f t="shared" si="0"/>
        <v>-2.1753799197269639</v>
      </c>
      <c r="AH20" s="23" t="str">
        <f t="shared" si="0"/>
        <v>na</v>
      </c>
      <c r="AI20" s="23" t="str">
        <f t="shared" si="0"/>
        <v>na</v>
      </c>
      <c r="AJ20" s="22">
        <f t="shared" si="5"/>
        <v>32.673498815586818</v>
      </c>
      <c r="AK20" s="23">
        <f t="shared" si="1"/>
        <v>108.01156633251838</v>
      </c>
      <c r="AL20" s="23">
        <f t="shared" si="1"/>
        <v>119.57635861432152</v>
      </c>
      <c r="AM20" s="23" t="str">
        <f t="shared" si="1"/>
        <v>na</v>
      </c>
      <c r="AN20" s="23" t="str">
        <f t="shared" si="1"/>
        <v>na</v>
      </c>
      <c r="AO20" s="23">
        <f t="shared" si="1"/>
        <v>6.1531793782290594</v>
      </c>
      <c r="AP20" s="23">
        <f t="shared" si="1"/>
        <v>2.7006688864758499</v>
      </c>
      <c r="AQ20" s="23">
        <f t="shared" si="1"/>
        <v>32.673498815586818</v>
      </c>
      <c r="AR20" s="23" t="str">
        <f t="shared" si="1"/>
        <v>na</v>
      </c>
      <c r="AS20" s="23">
        <f t="shared" si="1"/>
        <v>56.100514018677003</v>
      </c>
      <c r="AT20" s="23" t="str">
        <f t="shared" si="1"/>
        <v>na</v>
      </c>
      <c r="AU20" s="25" t="str">
        <f t="shared" si="1"/>
        <v>na</v>
      </c>
    </row>
    <row r="21" spans="1:47" x14ac:dyDescent="0.35">
      <c r="A21" s="21" t="s">
        <v>63</v>
      </c>
      <c r="B21" t="s">
        <v>532</v>
      </c>
      <c r="C21" t="s">
        <v>518</v>
      </c>
      <c r="D21">
        <v>820</v>
      </c>
      <c r="E21" s="159"/>
      <c r="F21" s="50">
        <v>5611.7719999999999</v>
      </c>
      <c r="G21" s="120">
        <v>820</v>
      </c>
      <c r="H21" s="136">
        <v>549.76986522005006</v>
      </c>
      <c r="I21" s="136">
        <v>1708.2421867721573</v>
      </c>
      <c r="J21" s="40">
        <f t="shared" si="2"/>
        <v>9.7967249065010142E-2</v>
      </c>
      <c r="K21" s="41">
        <f t="shared" si="3"/>
        <v>0.30440334831353755</v>
      </c>
      <c r="L21" s="27">
        <v>1</v>
      </c>
      <c r="M21">
        <v>1</v>
      </c>
      <c r="N21">
        <v>0</v>
      </c>
      <c r="O21">
        <v>0</v>
      </c>
      <c r="P21">
        <v>0</v>
      </c>
      <c r="Q21">
        <v>0.125</v>
      </c>
      <c r="R21">
        <v>0.05</v>
      </c>
      <c r="S21">
        <v>1</v>
      </c>
      <c r="T21">
        <v>0</v>
      </c>
      <c r="U21">
        <v>0.25</v>
      </c>
      <c r="V21">
        <v>0.25</v>
      </c>
      <c r="W21">
        <v>0.25</v>
      </c>
      <c r="X21" s="22">
        <f t="shared" si="4"/>
        <v>-2.3231220493807441</v>
      </c>
      <c r="Y21" s="23">
        <f t="shared" ref="Y21:Y27" si="6">IF(M21&gt;0,(M21/M$29)*LN($J21),"na")</f>
        <v>-4.2238582716013529</v>
      </c>
      <c r="Z21" s="23" t="str">
        <f t="shared" ref="Z21:Z27" si="7">IF(N21&gt;0,(N21/N$29)*LN($J21),"na")</f>
        <v>na</v>
      </c>
      <c r="AA21" s="23" t="str">
        <f t="shared" ref="AA21:AA27" si="8">IF(O21&gt;0,(O21/O$29)*LN($J21),"na")</f>
        <v>na</v>
      </c>
      <c r="AB21" s="23" t="str">
        <f t="shared" ref="AB21:AB27" si="9">IF(P21&gt;0,(P21/P$29)*LN($J21),"na")</f>
        <v>na</v>
      </c>
      <c r="AC21" s="23">
        <f t="shared" ref="AC21:AC27" si="10">IF(Q21&gt;0,(Q21/Q$29)*LN($J21),"na")</f>
        <v>-1.0081473044482474</v>
      </c>
      <c r="AD21" s="23">
        <f t="shared" ref="AD21:AD27" si="11">IF(R21&gt;0,(R21/R$29)*LN($J21),"na")</f>
        <v>-0.33394879459848209</v>
      </c>
      <c r="AE21" s="23">
        <f t="shared" ref="AE21:AE27" si="12">IF(S21&gt;0,(S21/S$29)*LN($J21),"na")</f>
        <v>-2.3231220493807441</v>
      </c>
      <c r="AF21" s="23" t="str">
        <f t="shared" ref="AF21:AF27" si="13">IF(T21&gt;0,(T21/T$29)*LN($J21),"na")</f>
        <v>na</v>
      </c>
      <c r="AG21" s="23">
        <f t="shared" ref="AG21:AG27" si="14">IF(U21&gt;0,(U21/U$29)*LN($J21),"na")</f>
        <v>-0.76102274031438166</v>
      </c>
      <c r="AH21" s="23">
        <f t="shared" ref="AH21:AH27" si="15">IF(V21&gt;0,(V21/V$29)*LN($J21),"na")</f>
        <v>-0.71480678442484435</v>
      </c>
      <c r="AI21" s="23">
        <f t="shared" ref="AI21:AI27" si="16">IF(W21&gt;0,(W21/W$29)*LN($J21),"na")</f>
        <v>-1.294854912769595</v>
      </c>
      <c r="AJ21" s="22">
        <f t="shared" si="5"/>
        <v>9.6546608856927936</v>
      </c>
      <c r="AK21" s="23">
        <f t="shared" ref="AK21:AK27" si="17">IF(M21&gt;0,(((M21/M$29)^2)*($K21^2))/($J21^2),"na")</f>
        <v>31.916234332868736</v>
      </c>
      <c r="AL21" s="23" t="str">
        <f t="shared" ref="AL21:AL27" si="18">IF(N21&gt;0,(((N21/N$29)^2)*($K21^2))/($J21^2),"na")</f>
        <v>na</v>
      </c>
      <c r="AM21" s="23" t="str">
        <f t="shared" ref="AM21:AM27" si="19">IF(O21&gt;0,(((O21/O$29)^2)*($K21^2))/($J21^2),"na")</f>
        <v>na</v>
      </c>
      <c r="AN21" s="23" t="str">
        <f t="shared" ref="AN21:AN27" si="20">IF(P21&gt;0,(((P21/P$29)^2)*($K21^2))/($J21^2),"na")</f>
        <v>na</v>
      </c>
      <c r="AO21" s="23">
        <f t="shared" ref="AO21:AO27" si="21">IF(Q21&gt;0,(((Q21/Q$29)^2)*($K21^2))/($J21^2),"na")</f>
        <v>1.8181970838488748</v>
      </c>
      <c r="AP21" s="23">
        <f t="shared" ref="AP21:AP27" si="22">IF(R21&gt;0,(((R21/R$29)^2)*($K21^2))/($J21^2),"na")</f>
        <v>0.19950451595826138</v>
      </c>
      <c r="AQ21" s="23">
        <f t="shared" ref="AQ21:AQ27" si="23">IF(S21&gt;0,(((S21/S$29)^2)*($K21^2))/($J21^2),"na")</f>
        <v>9.6546608856927936</v>
      </c>
      <c r="AR21" s="23" t="str">
        <f t="shared" ref="AR21:AR27" si="24">IF(T21&gt;0,(((T21/T$29)^2)*($K21^2))/($J21^2),"na")</f>
        <v>na</v>
      </c>
      <c r="AS21" s="23">
        <f t="shared" ref="AS21:AS27" si="25">IF(U21&gt;0,(((U21/U$29)^2)*($K21^2))/($J21^2),"na")</f>
        <v>1.0360679487916464</v>
      </c>
      <c r="AT21" s="23">
        <f t="shared" ref="AT21:AT27" si="26">IF(V21&gt;0,(((V21/V$29)^2)*($K21^2))/($J21^2),"na")</f>
        <v>0.9140507347401462</v>
      </c>
      <c r="AU21" s="25">
        <f t="shared" ref="AU21:AU27" si="27">IF(W21&gt;0,(((W21/W$29)^2)*($K21^2))/($J21^2),"na")</f>
        <v>2.999405531808887</v>
      </c>
    </row>
    <row r="22" spans="1:47" x14ac:dyDescent="0.35">
      <c r="A22" s="21" t="s">
        <v>64</v>
      </c>
      <c r="B22" t="s">
        <v>532</v>
      </c>
      <c r="C22" t="s">
        <v>518</v>
      </c>
      <c r="D22">
        <v>820</v>
      </c>
      <c r="E22" s="159"/>
      <c r="F22" s="50">
        <v>592.84500000000003</v>
      </c>
      <c r="G22" s="120">
        <v>820</v>
      </c>
      <c r="H22" s="142">
        <v>202.2818600917218</v>
      </c>
      <c r="I22" s="142">
        <v>717.32581953741408</v>
      </c>
      <c r="J22" s="40">
        <f t="shared" si="2"/>
        <v>0.3412053067694284</v>
      </c>
      <c r="K22" s="41">
        <f t="shared" si="3"/>
        <v>1.2099719480427666</v>
      </c>
      <c r="L22" s="27">
        <v>1</v>
      </c>
      <c r="M22">
        <v>0</v>
      </c>
      <c r="N22">
        <v>0</v>
      </c>
      <c r="O22">
        <v>0</v>
      </c>
      <c r="P22">
        <v>0.25</v>
      </c>
      <c r="Q22">
        <v>0.25</v>
      </c>
      <c r="R22">
        <v>0.25</v>
      </c>
      <c r="S22">
        <v>1</v>
      </c>
      <c r="T22">
        <v>0</v>
      </c>
      <c r="U22">
        <v>1</v>
      </c>
      <c r="V22">
        <v>0</v>
      </c>
      <c r="W22">
        <v>0.25</v>
      </c>
      <c r="X22" s="22">
        <f t="shared" si="4"/>
        <v>-1.075270910234015</v>
      </c>
      <c r="Y22" s="23" t="str">
        <f t="shared" si="6"/>
        <v>na</v>
      </c>
      <c r="Z22" s="23" t="str">
        <f t="shared" si="7"/>
        <v>na</v>
      </c>
      <c r="AA22" s="23" t="str">
        <f t="shared" si="8"/>
        <v>na</v>
      </c>
      <c r="AB22" s="23">
        <f t="shared" si="9"/>
        <v>-0.82713146941078064</v>
      </c>
      <c r="AC22" s="23">
        <f t="shared" si="10"/>
        <v>-0.93325399756159799</v>
      </c>
      <c r="AD22" s="23">
        <f t="shared" si="11"/>
        <v>-0.77285096673069842</v>
      </c>
      <c r="AE22" s="23">
        <f t="shared" si="12"/>
        <v>-1.075270910234015</v>
      </c>
      <c r="AF22" s="23" t="str">
        <f t="shared" si="13"/>
        <v>na</v>
      </c>
      <c r="AG22" s="23">
        <f t="shared" si="14"/>
        <v>-1.4089756754790541</v>
      </c>
      <c r="AH22" s="23" t="str">
        <f t="shared" si="15"/>
        <v>na</v>
      </c>
      <c r="AI22" s="23">
        <f t="shared" si="16"/>
        <v>-0.59933132701568048</v>
      </c>
      <c r="AJ22" s="22">
        <f t="shared" si="5"/>
        <v>12.575320116928602</v>
      </c>
      <c r="AK22" s="23" t="str">
        <f t="shared" si="17"/>
        <v>na</v>
      </c>
      <c r="AL22" s="23" t="str">
        <f t="shared" si="18"/>
        <v>na</v>
      </c>
      <c r="AM22" s="23" t="str">
        <f t="shared" si="19"/>
        <v>na</v>
      </c>
      <c r="AN22" s="23">
        <f t="shared" si="20"/>
        <v>7.4410178206678106</v>
      </c>
      <c r="AO22" s="23">
        <f t="shared" si="21"/>
        <v>9.4729004512000436</v>
      </c>
      <c r="AP22" s="23">
        <f t="shared" si="22"/>
        <v>6.4964300213429995</v>
      </c>
      <c r="AQ22" s="23">
        <f t="shared" si="23"/>
        <v>12.575320116928602</v>
      </c>
      <c r="AR22" s="23" t="str">
        <f t="shared" si="24"/>
        <v>na</v>
      </c>
      <c r="AS22" s="23">
        <f t="shared" si="25"/>
        <v>21.591869499221044</v>
      </c>
      <c r="AT22" s="23" t="str">
        <f t="shared" si="26"/>
        <v>na</v>
      </c>
      <c r="AU22" s="25">
        <f t="shared" si="27"/>
        <v>3.9067643254956894</v>
      </c>
    </row>
    <row r="23" spans="1:47" x14ac:dyDescent="0.35">
      <c r="A23" s="21" t="s">
        <v>154</v>
      </c>
      <c r="B23" t="s">
        <v>531</v>
      </c>
      <c r="C23" t="s">
        <v>518</v>
      </c>
      <c r="D23">
        <v>156</v>
      </c>
      <c r="E23" s="159"/>
      <c r="F23" s="141">
        <v>2.9000000000000001E-2</v>
      </c>
      <c r="G23" s="123">
        <v>156</v>
      </c>
      <c r="H23" s="137">
        <v>0</v>
      </c>
      <c r="I23" s="137">
        <v>0</v>
      </c>
      <c r="J23" s="40">
        <f t="shared" si="2"/>
        <v>0.01</v>
      </c>
      <c r="K23" s="41">
        <f t="shared" si="3"/>
        <v>0.01</v>
      </c>
      <c r="L23" s="27">
        <v>0</v>
      </c>
      <c r="M23">
        <v>0</v>
      </c>
      <c r="N23">
        <v>0</v>
      </c>
      <c r="O23">
        <v>1</v>
      </c>
      <c r="P23">
        <v>1</v>
      </c>
      <c r="Q23">
        <v>0.375</v>
      </c>
      <c r="R23">
        <v>1</v>
      </c>
      <c r="S23">
        <v>1</v>
      </c>
      <c r="T23">
        <v>1</v>
      </c>
      <c r="U23">
        <v>0</v>
      </c>
      <c r="V23">
        <v>0</v>
      </c>
      <c r="W23">
        <v>0</v>
      </c>
      <c r="X23" s="22" t="str">
        <f t="shared" si="4"/>
        <v>na</v>
      </c>
      <c r="Y23" s="23" t="str">
        <f t="shared" si="6"/>
        <v>na</v>
      </c>
      <c r="Z23" s="23" t="str">
        <f t="shared" si="7"/>
        <v>na</v>
      </c>
      <c r="AA23" s="23">
        <f t="shared" si="8"/>
        <v>-8.3730367017965293</v>
      </c>
      <c r="AB23" s="23">
        <f t="shared" si="9"/>
        <v>-14.169754418424894</v>
      </c>
      <c r="AC23" s="23">
        <f t="shared" si="10"/>
        <v>-5.9954102421354385</v>
      </c>
      <c r="AD23" s="23">
        <f t="shared" si="11"/>
        <v>-13.239864284715763</v>
      </c>
      <c r="AE23" s="23">
        <f t="shared" si="12"/>
        <v>-4.6051701859880909</v>
      </c>
      <c r="AF23" s="23">
        <f t="shared" si="13"/>
        <v>-4.6051701859880909</v>
      </c>
      <c r="AG23" s="23" t="str">
        <f t="shared" si="14"/>
        <v>na</v>
      </c>
      <c r="AH23" s="23" t="str">
        <f t="shared" si="15"/>
        <v>na</v>
      </c>
      <c r="AI23" s="23" t="str">
        <f t="shared" si="16"/>
        <v>na</v>
      </c>
      <c r="AJ23" s="22" t="str">
        <f t="shared" si="5"/>
        <v>na</v>
      </c>
      <c r="AK23" s="23" t="str">
        <f t="shared" si="17"/>
        <v>na</v>
      </c>
      <c r="AL23" s="23" t="str">
        <f t="shared" si="18"/>
        <v>na</v>
      </c>
      <c r="AM23" s="23">
        <f t="shared" si="19"/>
        <v>3.3057851239669418</v>
      </c>
      <c r="AN23" s="23">
        <f t="shared" si="20"/>
        <v>9.4674556213017738</v>
      </c>
      <c r="AO23" s="23">
        <f t="shared" si="21"/>
        <v>1.6949092203631186</v>
      </c>
      <c r="AP23" s="23">
        <f t="shared" si="22"/>
        <v>8.2656250000000018</v>
      </c>
      <c r="AQ23" s="23">
        <f t="shared" si="23"/>
        <v>1</v>
      </c>
      <c r="AR23" s="23">
        <f t="shared" si="24"/>
        <v>1</v>
      </c>
      <c r="AS23" s="23" t="str">
        <f t="shared" si="25"/>
        <v>na</v>
      </c>
      <c r="AT23" s="23" t="str">
        <f t="shared" si="26"/>
        <v>na</v>
      </c>
      <c r="AU23" s="25" t="str">
        <f t="shared" si="27"/>
        <v>na</v>
      </c>
    </row>
    <row r="24" spans="1:47" x14ac:dyDescent="0.35">
      <c r="A24" s="21" t="s">
        <v>133</v>
      </c>
      <c r="B24" t="s">
        <v>532</v>
      </c>
      <c r="C24" t="s">
        <v>518</v>
      </c>
      <c r="D24">
        <v>820</v>
      </c>
      <c r="E24" s="159"/>
      <c r="F24" s="50">
        <v>1340.1079999999999</v>
      </c>
      <c r="G24" s="120">
        <v>820</v>
      </c>
      <c r="H24" s="136">
        <v>112.39660791260803</v>
      </c>
      <c r="I24" s="136">
        <v>1403.5545765418824</v>
      </c>
      <c r="J24" s="40">
        <f t="shared" si="2"/>
        <v>8.3871305829536155E-2</v>
      </c>
      <c r="K24" s="41">
        <f t="shared" si="3"/>
        <v>1.0473443756338163</v>
      </c>
      <c r="L24" s="27">
        <v>0</v>
      </c>
      <c r="M24">
        <v>0.25</v>
      </c>
      <c r="N24">
        <v>0.25</v>
      </c>
      <c r="O24">
        <v>0</v>
      </c>
      <c r="P24">
        <v>0</v>
      </c>
      <c r="Q24">
        <v>0.125</v>
      </c>
      <c r="R24">
        <v>0.05</v>
      </c>
      <c r="S24">
        <v>1</v>
      </c>
      <c r="T24">
        <v>0</v>
      </c>
      <c r="U24">
        <v>1</v>
      </c>
      <c r="V24">
        <v>0</v>
      </c>
      <c r="W24">
        <v>0.125</v>
      </c>
      <c r="X24" s="22" t="str">
        <f t="shared" si="4"/>
        <v>na</v>
      </c>
      <c r="Y24" s="23">
        <f t="shared" si="6"/>
        <v>-1.1265780583733476</v>
      </c>
      <c r="Z24" s="23">
        <f t="shared" si="7"/>
        <v>-1.1853560440276094</v>
      </c>
      <c r="AA24" s="23" t="str">
        <f t="shared" si="8"/>
        <v>na</v>
      </c>
      <c r="AB24" s="23" t="str">
        <f t="shared" si="9"/>
        <v>na</v>
      </c>
      <c r="AC24" s="23">
        <f t="shared" si="10"/>
        <v>-1.0755632028998376</v>
      </c>
      <c r="AD24" s="23">
        <f t="shared" si="11"/>
        <v>-0.35628031096057133</v>
      </c>
      <c r="AE24" s="23">
        <f t="shared" si="12"/>
        <v>-2.4784717284213649</v>
      </c>
      <c r="AF24" s="23" t="str">
        <f t="shared" si="13"/>
        <v>na</v>
      </c>
      <c r="AG24" s="23">
        <f t="shared" si="14"/>
        <v>-3.2476526096555816</v>
      </c>
      <c r="AH24" s="23" t="str">
        <f t="shared" si="15"/>
        <v>na</v>
      </c>
      <c r="AI24" s="23">
        <f t="shared" si="16"/>
        <v>-0.69072162923218361</v>
      </c>
      <c r="AJ24" s="22" t="str">
        <f t="shared" si="5"/>
        <v>na</v>
      </c>
      <c r="AK24" s="23">
        <f t="shared" si="17"/>
        <v>32.218612865137942</v>
      </c>
      <c r="AL24" s="23">
        <f t="shared" si="18"/>
        <v>35.668257917465759</v>
      </c>
      <c r="AM24" s="23" t="str">
        <f t="shared" si="19"/>
        <v>na</v>
      </c>
      <c r="AN24" s="23" t="str">
        <f t="shared" si="20"/>
        <v>na</v>
      </c>
      <c r="AO24" s="23">
        <f t="shared" si="21"/>
        <v>29.366766691130152</v>
      </c>
      <c r="AP24" s="23">
        <f t="shared" si="22"/>
        <v>3.2223143607572124</v>
      </c>
      <c r="AQ24" s="23">
        <f t="shared" si="23"/>
        <v>155.93808626726764</v>
      </c>
      <c r="AR24" s="23" t="str">
        <f t="shared" si="24"/>
        <v>na</v>
      </c>
      <c r="AS24" s="23">
        <f t="shared" si="25"/>
        <v>267.74625038042149</v>
      </c>
      <c r="AT24" s="23" t="str">
        <f t="shared" si="26"/>
        <v>na</v>
      </c>
      <c r="AU24" s="25">
        <f t="shared" si="27"/>
        <v>12.111289151099259</v>
      </c>
    </row>
    <row r="25" spans="1:47" x14ac:dyDescent="0.35">
      <c r="A25" s="21" t="s">
        <v>155</v>
      </c>
      <c r="B25" t="s">
        <v>532</v>
      </c>
      <c r="C25" t="s">
        <v>518</v>
      </c>
      <c r="D25">
        <v>820</v>
      </c>
      <c r="E25" s="159"/>
      <c r="F25" s="50">
        <v>7.4429999999999996</v>
      </c>
      <c r="G25" s="120">
        <v>820</v>
      </c>
      <c r="H25" s="136">
        <v>0.1408372902929122</v>
      </c>
      <c r="I25" s="136">
        <v>2.8499962592353483</v>
      </c>
      <c r="J25" s="40">
        <f t="shared" si="2"/>
        <v>1.892211343449042E-2</v>
      </c>
      <c r="K25" s="41">
        <f t="shared" si="3"/>
        <v>0.38290961430006026</v>
      </c>
      <c r="L25" s="27">
        <v>0</v>
      </c>
      <c r="M25">
        <v>0</v>
      </c>
      <c r="N25">
        <v>0.25</v>
      </c>
      <c r="O25">
        <v>1</v>
      </c>
      <c r="P25">
        <v>0</v>
      </c>
      <c r="Q25">
        <v>0.125</v>
      </c>
      <c r="R25">
        <v>0.3</v>
      </c>
      <c r="S25">
        <v>0</v>
      </c>
      <c r="T25">
        <v>0</v>
      </c>
      <c r="U25">
        <v>0.25</v>
      </c>
      <c r="V25">
        <v>0</v>
      </c>
      <c r="W25">
        <v>0.25</v>
      </c>
      <c r="X25" s="22" t="str">
        <f t="shared" si="4"/>
        <v>na</v>
      </c>
      <c r="Y25" s="23" t="str">
        <f t="shared" si="6"/>
        <v>na</v>
      </c>
      <c r="Z25" s="23">
        <f t="shared" si="7"/>
        <v>-1.8974636607209572</v>
      </c>
      <c r="AA25" s="23">
        <f t="shared" si="8"/>
        <v>-7.213498214311076</v>
      </c>
      <c r="AB25" s="23" t="str">
        <f t="shared" si="9"/>
        <v>na</v>
      </c>
      <c r="AC25" s="23">
        <f t="shared" si="10"/>
        <v>-1.721712309642172</v>
      </c>
      <c r="AD25" s="23">
        <f t="shared" si="11"/>
        <v>-3.4219032154138174</v>
      </c>
      <c r="AE25" s="23" t="str">
        <f t="shared" si="12"/>
        <v>na</v>
      </c>
      <c r="AF25" s="23" t="str">
        <f t="shared" si="13"/>
        <v>na</v>
      </c>
      <c r="AG25" s="23">
        <f t="shared" si="14"/>
        <v>-1.299673385164668</v>
      </c>
      <c r="AH25" s="23" t="str">
        <f t="shared" si="15"/>
        <v>na</v>
      </c>
      <c r="AI25" s="23">
        <f t="shared" si="16"/>
        <v>-2.2113510919281496</v>
      </c>
      <c r="AJ25" s="22" t="str">
        <f t="shared" si="5"/>
        <v>na</v>
      </c>
      <c r="AK25" s="23" t="str">
        <f t="shared" si="17"/>
        <v>na</v>
      </c>
      <c r="AL25" s="23">
        <f t="shared" si="18"/>
        <v>93.66621196488876</v>
      </c>
      <c r="AM25" s="23">
        <f t="shared" si="19"/>
        <v>1353.7169900806268</v>
      </c>
      <c r="AN25" s="23" t="str">
        <f t="shared" si="20"/>
        <v>na</v>
      </c>
      <c r="AO25" s="23">
        <f t="shared" si="21"/>
        <v>77.118254555064851</v>
      </c>
      <c r="AP25" s="23">
        <f t="shared" si="22"/>
        <v>304.62915521978044</v>
      </c>
      <c r="AQ25" s="23" t="str">
        <f t="shared" si="23"/>
        <v>na</v>
      </c>
      <c r="AR25" s="23" t="str">
        <f t="shared" si="24"/>
        <v>na</v>
      </c>
      <c r="AS25" s="23">
        <f t="shared" si="25"/>
        <v>43.944494533079563</v>
      </c>
      <c r="AT25" s="23" t="str">
        <f t="shared" si="26"/>
        <v>na</v>
      </c>
      <c r="AU25" s="25">
        <f t="shared" si="27"/>
        <v>127.21883747952013</v>
      </c>
    </row>
    <row r="26" spans="1:47" x14ac:dyDescent="0.35">
      <c r="A26" s="21" t="s">
        <v>156</v>
      </c>
      <c r="B26" t="s">
        <v>532</v>
      </c>
      <c r="C26" t="s">
        <v>518</v>
      </c>
      <c r="D26">
        <v>820</v>
      </c>
      <c r="E26" s="159"/>
      <c r="F26" s="139">
        <v>9.1349999999999998</v>
      </c>
      <c r="G26" s="120">
        <v>820</v>
      </c>
      <c r="H26" s="142">
        <v>0.2788578354016073</v>
      </c>
      <c r="I26" s="142">
        <v>3.9855216624769012</v>
      </c>
      <c r="J26" s="40">
        <f t="shared" si="2"/>
        <v>3.0526309294100416E-2</v>
      </c>
      <c r="K26" s="41">
        <f t="shared" si="3"/>
        <v>0.43629136972927218</v>
      </c>
      <c r="L26" s="27">
        <v>0</v>
      </c>
      <c r="M26">
        <v>0</v>
      </c>
      <c r="N26">
        <v>0</v>
      </c>
      <c r="O26">
        <v>0.25</v>
      </c>
      <c r="P26">
        <v>0</v>
      </c>
      <c r="Q26">
        <v>0.125</v>
      </c>
      <c r="R26">
        <v>0.05</v>
      </c>
      <c r="S26">
        <v>1</v>
      </c>
      <c r="T26">
        <v>0</v>
      </c>
      <c r="U26">
        <v>0</v>
      </c>
      <c r="V26">
        <v>0</v>
      </c>
      <c r="W26">
        <v>0.125</v>
      </c>
      <c r="X26" s="22" t="str">
        <f t="shared" si="4"/>
        <v>na</v>
      </c>
      <c r="Y26" s="23" t="str">
        <f t="shared" si="6"/>
        <v>na</v>
      </c>
      <c r="Z26" s="23" t="str">
        <f t="shared" si="7"/>
        <v>na</v>
      </c>
      <c r="AA26" s="23">
        <f t="shared" si="8"/>
        <v>-1.585984712448911</v>
      </c>
      <c r="AB26" s="23" t="str">
        <f t="shared" si="9"/>
        <v>na</v>
      </c>
      <c r="AC26" s="23">
        <f t="shared" si="10"/>
        <v>-1.5141665367908472</v>
      </c>
      <c r="AD26" s="23">
        <f t="shared" si="11"/>
        <v>-0.50156766531196828</v>
      </c>
      <c r="AE26" s="23">
        <f t="shared" si="12"/>
        <v>-3.4891663673876043</v>
      </c>
      <c r="AF26" s="23" t="str">
        <f t="shared" si="13"/>
        <v>na</v>
      </c>
      <c r="AG26" s="23" t="str">
        <f t="shared" si="14"/>
        <v>na</v>
      </c>
      <c r="AH26" s="23" t="str">
        <f t="shared" si="15"/>
        <v>na</v>
      </c>
      <c r="AI26" s="23">
        <f t="shared" si="16"/>
        <v>-0.97239062697687328</v>
      </c>
      <c r="AJ26" s="22" t="str">
        <f t="shared" si="5"/>
        <v>na</v>
      </c>
      <c r="AK26" s="23" t="str">
        <f t="shared" si="17"/>
        <v>na</v>
      </c>
      <c r="AL26" s="23" t="str">
        <f t="shared" si="18"/>
        <v>na</v>
      </c>
      <c r="AM26" s="23">
        <f t="shared" si="19"/>
        <v>42.204550828828701</v>
      </c>
      <c r="AN26" s="23" t="str">
        <f t="shared" si="20"/>
        <v>na</v>
      </c>
      <c r="AO26" s="23">
        <f t="shared" si="21"/>
        <v>38.468794503417548</v>
      </c>
      <c r="AP26" s="23">
        <f t="shared" si="22"/>
        <v>4.2210485843789041</v>
      </c>
      <c r="AQ26" s="23">
        <f t="shared" si="23"/>
        <v>204.27002601153094</v>
      </c>
      <c r="AR26" s="23" t="str">
        <f t="shared" si="24"/>
        <v>na</v>
      </c>
      <c r="AS26" s="23" t="str">
        <f t="shared" si="25"/>
        <v>na</v>
      </c>
      <c r="AT26" s="23" t="str">
        <f t="shared" si="26"/>
        <v>na</v>
      </c>
      <c r="AU26" s="25">
        <f t="shared" si="27"/>
        <v>15.865100112155989</v>
      </c>
    </row>
    <row r="27" spans="1:47" x14ac:dyDescent="0.35">
      <c r="A27" s="21" t="s">
        <v>67</v>
      </c>
      <c r="B27" t="s">
        <v>531</v>
      </c>
      <c r="C27" t="s">
        <v>518</v>
      </c>
      <c r="D27">
        <v>156</v>
      </c>
      <c r="E27" s="159"/>
      <c r="F27" s="141">
        <v>4.2619999999999996</v>
      </c>
      <c r="G27" s="123">
        <v>156</v>
      </c>
      <c r="H27" s="143">
        <v>0.23199023199358976</v>
      </c>
      <c r="I27" s="143">
        <v>1.1339736402571361</v>
      </c>
      <c r="J27" s="40">
        <f t="shared" si="2"/>
        <v>5.4432245892442464E-2</v>
      </c>
      <c r="K27" s="41">
        <f t="shared" si="3"/>
        <v>0.26606608171213897</v>
      </c>
      <c r="L27" s="27">
        <v>0</v>
      </c>
      <c r="M27">
        <v>0.25</v>
      </c>
      <c r="N27">
        <v>0.25</v>
      </c>
      <c r="O27">
        <v>0</v>
      </c>
      <c r="P27">
        <v>0.25</v>
      </c>
      <c r="Q27">
        <v>0.25</v>
      </c>
      <c r="R27">
        <v>0.25</v>
      </c>
      <c r="S27">
        <v>0</v>
      </c>
      <c r="T27">
        <v>1</v>
      </c>
      <c r="U27">
        <v>1</v>
      </c>
      <c r="V27">
        <v>0</v>
      </c>
      <c r="W27">
        <v>0.25</v>
      </c>
      <c r="X27" s="22" t="str">
        <f t="shared" si="4"/>
        <v>na</v>
      </c>
      <c r="Y27" s="23">
        <f t="shared" si="6"/>
        <v>-1.3230902478884248</v>
      </c>
      <c r="Z27" s="23">
        <f t="shared" si="7"/>
        <v>-1.3921210434304296</v>
      </c>
      <c r="AA27" s="23" t="str">
        <f t="shared" si="8"/>
        <v>na</v>
      </c>
      <c r="AB27" s="23">
        <f t="shared" si="9"/>
        <v>-2.2390758041188725</v>
      </c>
      <c r="AC27" s="23">
        <f t="shared" si="10"/>
        <v>-2.5263534544586528</v>
      </c>
      <c r="AD27" s="23">
        <f t="shared" si="11"/>
        <v>-2.0921364544735721</v>
      </c>
      <c r="AE27" s="23" t="str">
        <f t="shared" si="12"/>
        <v>na</v>
      </c>
      <c r="AF27" s="23">
        <f t="shared" si="13"/>
        <v>-2.9107985453545346</v>
      </c>
      <c r="AG27" s="23">
        <f t="shared" si="14"/>
        <v>-3.8141498180507694</v>
      </c>
      <c r="AH27" s="23" t="str">
        <f t="shared" si="15"/>
        <v>na</v>
      </c>
      <c r="AI27" s="23">
        <f t="shared" si="16"/>
        <v>-1.6224123039681011</v>
      </c>
      <c r="AJ27" s="22" t="str">
        <f t="shared" si="5"/>
        <v>na</v>
      </c>
      <c r="AK27" s="23">
        <f t="shared" si="17"/>
        <v>4.9365229290234263</v>
      </c>
      <c r="AL27" s="23">
        <f t="shared" si="18"/>
        <v>5.4650761590799242</v>
      </c>
      <c r="AM27" s="23" t="str">
        <f t="shared" si="19"/>
        <v>na</v>
      </c>
      <c r="AN27" s="23">
        <f t="shared" si="20"/>
        <v>14.137734305605552</v>
      </c>
      <c r="AO27" s="23">
        <f t="shared" si="21"/>
        <v>17.998256812466249</v>
      </c>
      <c r="AP27" s="23">
        <f t="shared" si="22"/>
        <v>12.343042818900804</v>
      </c>
      <c r="AQ27" s="23" t="str">
        <f t="shared" si="23"/>
        <v>na</v>
      </c>
      <c r="AR27" s="23">
        <f t="shared" si="24"/>
        <v>23.892770976473386</v>
      </c>
      <c r="AS27" s="23">
        <f t="shared" si="25"/>
        <v>41.023972996465595</v>
      </c>
      <c r="AT27" s="23" t="str">
        <f t="shared" si="26"/>
        <v>na</v>
      </c>
      <c r="AU27" s="25">
        <f t="shared" si="27"/>
        <v>7.4227474466012433</v>
      </c>
    </row>
    <row r="28" spans="1:47" x14ac:dyDescent="0.35">
      <c r="G28" s="4"/>
      <c r="L28" s="24"/>
      <c r="X28" s="4"/>
      <c r="AI28" s="5"/>
      <c r="AJ28" s="23"/>
      <c r="AK28" s="23"/>
      <c r="AL28" s="23"/>
      <c r="AM28" s="23"/>
      <c r="AN28" s="23"/>
      <c r="AO28" s="23"/>
      <c r="AP28" s="23"/>
      <c r="AQ28" s="23"/>
      <c r="AR28" s="23"/>
      <c r="AS28" s="23"/>
      <c r="AT28" s="23"/>
      <c r="AU28" s="25"/>
    </row>
    <row r="29" spans="1:47" x14ac:dyDescent="0.35">
      <c r="A29" t="s">
        <v>523</v>
      </c>
      <c r="G29" s="4"/>
      <c r="L29" s="39">
        <f>SUM(L5:L27)/L30</f>
        <v>1</v>
      </c>
      <c r="M29" s="40">
        <f t="shared" ref="M29:W29" si="28">SUM(M5:M27)/M30</f>
        <v>0.55000000000000004</v>
      </c>
      <c r="N29" s="40">
        <f t="shared" si="28"/>
        <v>0.52272727272727271</v>
      </c>
      <c r="O29" s="40">
        <f t="shared" si="28"/>
        <v>0.55000000000000004</v>
      </c>
      <c r="P29" s="40">
        <f t="shared" si="28"/>
        <v>0.32500000000000001</v>
      </c>
      <c r="Q29" s="40">
        <f t="shared" si="28"/>
        <v>0.28804347826086957</v>
      </c>
      <c r="R29" s="40">
        <f t="shared" si="28"/>
        <v>0.34782608695652167</v>
      </c>
      <c r="S29" s="40">
        <f t="shared" si="28"/>
        <v>1</v>
      </c>
      <c r="T29" s="40">
        <f t="shared" si="28"/>
        <v>1</v>
      </c>
      <c r="U29" s="40">
        <f t="shared" si="28"/>
        <v>0.76315789473684215</v>
      </c>
      <c r="V29" s="40">
        <f t="shared" si="28"/>
        <v>0.8125</v>
      </c>
      <c r="W29" s="40">
        <f t="shared" si="28"/>
        <v>0.4485294117647059</v>
      </c>
      <c r="X29" s="22">
        <f>(1/L30)*(SUM(X5:X27))</f>
        <v>-1.8107986190809444</v>
      </c>
      <c r="Y29" s="23">
        <f t="shared" ref="Y29:AI29" si="29">(1/M30)*(SUM(Y5:Y27))</f>
        <v>-1.7885497579362108</v>
      </c>
      <c r="Z29" s="23">
        <f t="shared" si="29"/>
        <v>-1.6442939495438496</v>
      </c>
      <c r="AA29" s="23">
        <f t="shared" si="29"/>
        <v>-3.4730966515553341</v>
      </c>
      <c r="AB29" s="23">
        <f t="shared" si="29"/>
        <v>-2.5626546490259083</v>
      </c>
      <c r="AC29" s="23">
        <f t="shared" si="29"/>
        <v>-2.0700743611683747</v>
      </c>
      <c r="AD29" s="23">
        <f t="shared" si="29"/>
        <v>-2.2853650588039991</v>
      </c>
      <c r="AE29" s="23">
        <f t="shared" si="29"/>
        <v>-2.1731550754408082</v>
      </c>
      <c r="AF29" s="23">
        <f t="shared" si="29"/>
        <v>-2.1691583433924415</v>
      </c>
      <c r="AG29" s="23">
        <f t="shared" si="29"/>
        <v>-1.9420972020647391</v>
      </c>
      <c r="AH29" s="23">
        <f t="shared" si="29"/>
        <v>-1.5483648394730829</v>
      </c>
      <c r="AI29" s="25">
        <f t="shared" si="29"/>
        <v>-1.7848669551999099</v>
      </c>
      <c r="AJ29" s="23">
        <f>SUM(AJ5:AJ27)</f>
        <v>538.22815513675926</v>
      </c>
      <c r="AK29" s="23">
        <f t="shared" ref="AK29:AU29" si="30">SUM(AK5:AK27)</f>
        <v>417.2053996174825</v>
      </c>
      <c r="AL29" s="23">
        <f t="shared" si="30"/>
        <v>510.09051845495429</v>
      </c>
      <c r="AM29" s="23">
        <f t="shared" si="30"/>
        <v>1936.7340473491404</v>
      </c>
      <c r="AN29" s="23">
        <f t="shared" si="30"/>
        <v>143.15340711572063</v>
      </c>
      <c r="AO29" s="23">
        <f t="shared" si="30"/>
        <v>1342.2586414053415</v>
      </c>
      <c r="AP29" s="23">
        <f t="shared" si="30"/>
        <v>1248.7380684866714</v>
      </c>
      <c r="AQ29" s="23">
        <f t="shared" si="30"/>
        <v>805.4183809083662</v>
      </c>
      <c r="AR29" s="23">
        <f t="shared" si="30"/>
        <v>264.63864170770557</v>
      </c>
      <c r="AS29" s="23">
        <f t="shared" si="30"/>
        <v>769.72651547319003</v>
      </c>
      <c r="AT29" s="23">
        <f t="shared" si="30"/>
        <v>176.58964651312235</v>
      </c>
      <c r="AU29" s="25">
        <f t="shared" si="30"/>
        <v>1008.9277327707672</v>
      </c>
    </row>
    <row r="30" spans="1:47" x14ac:dyDescent="0.35">
      <c r="A30" t="s">
        <v>69</v>
      </c>
      <c r="G30" s="24">
        <f>COUNT(G5:G27)</f>
        <v>23</v>
      </c>
      <c r="L30" s="24">
        <f t="shared" ref="L30:W30" si="31">COUNTIF(L5:L27,"&gt;0")</f>
        <v>18</v>
      </c>
      <c r="M30" s="27">
        <f t="shared" si="31"/>
        <v>15</v>
      </c>
      <c r="N30" s="27">
        <f t="shared" si="31"/>
        <v>11</v>
      </c>
      <c r="O30" s="27">
        <f t="shared" si="31"/>
        <v>10</v>
      </c>
      <c r="P30" s="27">
        <f t="shared" si="31"/>
        <v>10</v>
      </c>
      <c r="Q30" s="27">
        <f t="shared" si="31"/>
        <v>23</v>
      </c>
      <c r="R30" s="27">
        <f t="shared" si="31"/>
        <v>23</v>
      </c>
      <c r="S30" s="27">
        <f t="shared" si="31"/>
        <v>18</v>
      </c>
      <c r="T30" s="27">
        <f t="shared" si="31"/>
        <v>13</v>
      </c>
      <c r="U30" s="27">
        <f t="shared" si="31"/>
        <v>19</v>
      </c>
      <c r="V30" s="27">
        <f t="shared" si="31"/>
        <v>4</v>
      </c>
      <c r="W30" s="27">
        <f t="shared" si="31"/>
        <v>17</v>
      </c>
      <c r="X30" s="22"/>
      <c r="Y30" s="23"/>
      <c r="Z30" s="23"/>
      <c r="AA30" s="23"/>
      <c r="AB30" s="23"/>
      <c r="AC30" s="23"/>
      <c r="AD30" s="23"/>
      <c r="AE30" s="23"/>
      <c r="AF30" s="23"/>
      <c r="AG30" s="23"/>
      <c r="AH30" s="23"/>
      <c r="AI30" s="25"/>
      <c r="AJ30" s="23">
        <f>AJ29*X31^2</f>
        <v>14.392184443799776</v>
      </c>
      <c r="AK30" s="23">
        <f t="shared" ref="AK30:AU30" si="32">AK29*Y31^2</f>
        <v>11.663673114211724</v>
      </c>
      <c r="AL30" s="23">
        <f t="shared" si="32"/>
        <v>19.029688229120069</v>
      </c>
      <c r="AM30" s="23">
        <f t="shared" si="32"/>
        <v>1.8637024050099442</v>
      </c>
      <c r="AN30" s="23">
        <f t="shared" si="32"/>
        <v>0.85095803365985712</v>
      </c>
      <c r="AO30" s="23">
        <f t="shared" si="32"/>
        <v>21.369406683308423</v>
      </c>
      <c r="AP30" s="23">
        <f t="shared" si="32"/>
        <v>12.92493844029997</v>
      </c>
      <c r="AQ30" s="23">
        <f t="shared" si="32"/>
        <v>10.433812343708924</v>
      </c>
      <c r="AR30" s="23">
        <f t="shared" si="32"/>
        <v>3.4557813855095478</v>
      </c>
      <c r="AS30" s="23">
        <f t="shared" si="32"/>
        <v>15.828955239055013</v>
      </c>
      <c r="AT30" s="23">
        <f t="shared" si="32"/>
        <v>7.9812814457108958</v>
      </c>
      <c r="AU30" s="25">
        <f t="shared" si="32"/>
        <v>28.414781489890231</v>
      </c>
    </row>
    <row r="31" spans="1:47" ht="24" x14ac:dyDescent="0.65">
      <c r="A31" s="26" t="s">
        <v>524</v>
      </c>
      <c r="B31" s="26"/>
      <c r="C31" s="26"/>
      <c r="D31" s="26"/>
      <c r="L31" s="24">
        <f>IF(L5&gt;0,$G5,0)+IF(L6&gt;0,$G6,0)+IF(L7&gt;0,$G7,0)+IF(L8&gt;0,$G8,0)+IF(L9&gt;0,$G9,0)+IF(L10&gt;0,$G10,0)+IF(L11&gt;0,$G11,0)+IF(L12&gt;0,$G12,0)+IF(L13&gt;0,$G13,0)+IF(L14&gt;0,$G14,0)+IF(L15&gt;0,$G15,0)+IF(L16&gt;0,$G16,0)+IF(L17&gt;0,$G17,0)+IF(L18&gt;0,$G18,0)+IF(L19&gt;0,$G19,0)+IF(L20&gt;0,$G20,0)+IF(L21&gt;0,$G21,0)+IF(L22&gt;0,$G22,0)+IF(L23&gt;0,$G23,0)+IF(L24&gt;0,$G24,0)+IF(L25&gt;0,$G25,0)+IF(L26&gt;0,$G26,0)+IF(L27&gt;0,$G27,0)</f>
        <v>10112</v>
      </c>
      <c r="M31" s="27">
        <f t="shared" ref="M31:W31" si="33">IF(M5&gt;0,$G5,0)+IF(M6&gt;0,$G6,0)+IF(M7&gt;0,$G7,0)+IF(M8&gt;0,$G8,0)+IF(M9&gt;0,$G9,0)+IF(M10&gt;0,$G10,0)+IF(M11&gt;0,$G11,0)+IF(M12&gt;0,$G12,0)+IF(M13&gt;0,$G13,0)+IF(M14&gt;0,$G14,0)+IF(M15&gt;0,$G15,0)+IF(M16&gt;0,$G16,0)+IF(M17&gt;0,$G17,0)+IF(M18&gt;0,$G18,0)+IF(M19&gt;0,$G19,0)+IF(M20&gt;0,$G20,0)+IF(M21&gt;0,$G21,0)+IF(M22&gt;0,$G22,0)+IF(M23&gt;0,$G23,0)+IF(M24&gt;0,$G24,0)+IF(M25&gt;0,$G25,0)+IF(M26&gt;0,$G26,0)+IF(M27&gt;0,$G27,0)</f>
        <v>7652</v>
      </c>
      <c r="N31" s="27">
        <f t="shared" si="33"/>
        <v>5700</v>
      </c>
      <c r="O31" s="27">
        <f t="shared" si="33"/>
        <v>4880</v>
      </c>
      <c r="P31" s="27">
        <f t="shared" si="33"/>
        <v>4880</v>
      </c>
      <c r="Q31" s="27">
        <f t="shared" si="33"/>
        <v>12884</v>
      </c>
      <c r="R31" s="27">
        <f t="shared" si="33"/>
        <v>12884</v>
      </c>
      <c r="S31" s="27">
        <f t="shared" si="33"/>
        <v>10776</v>
      </c>
      <c r="T31" s="27">
        <f t="shared" si="33"/>
        <v>5348</v>
      </c>
      <c r="U31" s="27">
        <f t="shared" si="33"/>
        <v>10268</v>
      </c>
      <c r="V31" s="27">
        <f t="shared" si="33"/>
        <v>1952</v>
      </c>
      <c r="W31" s="27">
        <f t="shared" si="33"/>
        <v>10620</v>
      </c>
      <c r="X31" s="28">
        <f>EXP(X29)</f>
        <v>0.16352349166117308</v>
      </c>
      <c r="Y31" s="29">
        <f t="shared" ref="Y31:AI31" si="34">EXP(Y29)</f>
        <v>0.16720247798846066</v>
      </c>
      <c r="Z31" s="29">
        <f t="shared" si="34"/>
        <v>0.1931488875221701</v>
      </c>
      <c r="AA31" s="29">
        <f t="shared" si="34"/>
        <v>3.1020821100291366E-2</v>
      </c>
      <c r="AB31" s="29">
        <f t="shared" si="34"/>
        <v>7.7099795638004301E-2</v>
      </c>
      <c r="AC31" s="29">
        <f t="shared" si="34"/>
        <v>0.12617639873174763</v>
      </c>
      <c r="AD31" s="29">
        <f t="shared" si="34"/>
        <v>0.10173691536967724</v>
      </c>
      <c r="AE31" s="29">
        <f t="shared" si="34"/>
        <v>0.11381794560923862</v>
      </c>
      <c r="AF31" s="29">
        <f t="shared" si="34"/>
        <v>0.11427375570879676</v>
      </c>
      <c r="AG31" s="29">
        <f t="shared" si="34"/>
        <v>0.14340288936012771</v>
      </c>
      <c r="AH31" s="29">
        <f t="shared" si="34"/>
        <v>0.2125953172391889</v>
      </c>
      <c r="AI31" s="30">
        <f t="shared" si="34"/>
        <v>0.16781938701176929</v>
      </c>
      <c r="AJ31" s="23">
        <f t="shared" ref="AJ31:AU31" si="35">SQRT(AJ30)</f>
        <v>3.7937032624863765</v>
      </c>
      <c r="AK31" s="23">
        <f t="shared" si="35"/>
        <v>3.4152120159972097</v>
      </c>
      <c r="AL31" s="23">
        <f t="shared" si="35"/>
        <v>4.3623030877186961</v>
      </c>
      <c r="AM31" s="23">
        <f t="shared" si="35"/>
        <v>1.3651748624296978</v>
      </c>
      <c r="AN31" s="23">
        <f t="shared" si="35"/>
        <v>0.92247386611212845</v>
      </c>
      <c r="AO31" s="23">
        <f t="shared" si="35"/>
        <v>4.6227055587943759</v>
      </c>
      <c r="AP31" s="23">
        <f t="shared" si="35"/>
        <v>3.5951270409124585</v>
      </c>
      <c r="AQ31" s="23">
        <f t="shared" si="35"/>
        <v>3.2301412265888505</v>
      </c>
      <c r="AR31" s="23">
        <f t="shared" si="35"/>
        <v>1.8589732073135288</v>
      </c>
      <c r="AS31" s="23">
        <f t="shared" si="35"/>
        <v>3.9785619561664505</v>
      </c>
      <c r="AT31" s="23">
        <f t="shared" si="35"/>
        <v>2.825116182692474</v>
      </c>
      <c r="AU31" s="25">
        <f t="shared" si="35"/>
        <v>5.3305517059578582</v>
      </c>
    </row>
    <row r="32" spans="1:47" ht="16.5" x14ac:dyDescent="0.45">
      <c r="A32" s="31" t="s">
        <v>70</v>
      </c>
      <c r="B32" s="31"/>
      <c r="C32" s="31"/>
      <c r="D32" s="31"/>
      <c r="M32" s="61"/>
      <c r="X32" s="22"/>
      <c r="Y32" s="23"/>
      <c r="Z32" s="23"/>
      <c r="AA32" s="23"/>
      <c r="AB32" s="23"/>
      <c r="AC32" s="23"/>
      <c r="AD32" s="23"/>
      <c r="AE32" s="23"/>
      <c r="AF32" s="23"/>
      <c r="AG32" s="23"/>
      <c r="AH32" s="23"/>
      <c r="AI32" s="25"/>
    </row>
    <row r="33" spans="1:35" x14ac:dyDescent="0.35">
      <c r="A33" s="31" t="s">
        <v>525</v>
      </c>
      <c r="B33" s="31"/>
      <c r="C33" s="31"/>
      <c r="D33" s="31"/>
      <c r="M33" s="61"/>
      <c r="V33" t="s">
        <v>71</v>
      </c>
      <c r="X33" s="22">
        <f>SQRT(((L31-1)*(AJ31^2))/(L31-1))</f>
        <v>3.7937032624863765</v>
      </c>
      <c r="Y33" s="23">
        <f t="shared" ref="Y33:AI33" si="36">SQRT(((M31-1)*(AK31^2))/(M31-1))</f>
        <v>3.4152120159972097</v>
      </c>
      <c r="Z33" s="23">
        <f t="shared" si="36"/>
        <v>4.3623030877186961</v>
      </c>
      <c r="AA33" s="23">
        <f t="shared" si="36"/>
        <v>1.3651748624296978</v>
      </c>
      <c r="AB33" s="23">
        <f t="shared" si="36"/>
        <v>0.92247386611212845</v>
      </c>
      <c r="AC33" s="23">
        <f t="shared" si="36"/>
        <v>4.6227055587943759</v>
      </c>
      <c r="AD33" s="23">
        <f t="shared" si="36"/>
        <v>3.595127040912458</v>
      </c>
      <c r="AE33" s="23">
        <f t="shared" si="36"/>
        <v>3.2301412265888505</v>
      </c>
      <c r="AF33" s="23">
        <f t="shared" si="36"/>
        <v>1.8589732073135288</v>
      </c>
      <c r="AG33" s="23">
        <f t="shared" si="36"/>
        <v>3.9785619561664505</v>
      </c>
      <c r="AH33" s="23">
        <f t="shared" si="36"/>
        <v>2.825116182692474</v>
      </c>
      <c r="AI33" s="25">
        <f t="shared" si="36"/>
        <v>5.3305517059578582</v>
      </c>
    </row>
    <row r="34" spans="1:35" x14ac:dyDescent="0.35">
      <c r="M34" s="61"/>
      <c r="V34" t="s">
        <v>72</v>
      </c>
      <c r="X34" s="22">
        <f>(1-X31)/(SQRT((2*(X33^2)/L31)))</f>
        <v>15.678117801464705</v>
      </c>
      <c r="Y34" s="23">
        <f t="shared" ref="Y34:AI34" si="37">(1-Y31)/(SQRT((2*(Y33^2)/M31)))</f>
        <v>15.083225963052591</v>
      </c>
      <c r="Z34" s="23">
        <f t="shared" si="37"/>
        <v>9.8741562569526735</v>
      </c>
      <c r="AA34" s="23">
        <f t="shared" si="37"/>
        <v>35.06073978601782</v>
      </c>
      <c r="AB34" s="23">
        <f t="shared" si="37"/>
        <v>49.41918557467951</v>
      </c>
      <c r="AC34" s="23">
        <f t="shared" si="37"/>
        <v>15.17182758238134</v>
      </c>
      <c r="AD34" s="23">
        <f t="shared" si="37"/>
        <v>20.053938129090845</v>
      </c>
      <c r="AE34" s="23">
        <f t="shared" si="37"/>
        <v>20.137948871741596</v>
      </c>
      <c r="AF34" s="23">
        <f t="shared" si="37"/>
        <v>24.638092653791681</v>
      </c>
      <c r="AG34" s="23">
        <f t="shared" si="37"/>
        <v>15.426891029663823</v>
      </c>
      <c r="AH34" s="23">
        <f t="shared" si="37"/>
        <v>8.7073617800439216</v>
      </c>
      <c r="AI34" s="25">
        <f t="shared" si="37"/>
        <v>11.376081485147097</v>
      </c>
    </row>
    <row r="35" spans="1:35" x14ac:dyDescent="0.35">
      <c r="A35" s="3" t="s">
        <v>157</v>
      </c>
      <c r="M35" s="61"/>
      <c r="V35" t="s">
        <v>74</v>
      </c>
      <c r="X35" s="22">
        <f>TINV(0.05,2*L31-2)</f>
        <v>1.9600813028472512</v>
      </c>
      <c r="Y35" s="23">
        <f t="shared" ref="Y35:AI35" si="38">TINV(0.05,2*M31-2)</f>
        <v>1.9601190267360862</v>
      </c>
      <c r="Z35" s="23">
        <f t="shared" si="38"/>
        <v>1.9601721367490164</v>
      </c>
      <c r="AA35" s="23">
        <f t="shared" si="38"/>
        <v>1.9602071245792487</v>
      </c>
      <c r="AB35" s="23">
        <f t="shared" si="38"/>
        <v>1.9602071245792487</v>
      </c>
      <c r="AC35" s="23">
        <f t="shared" si="38"/>
        <v>1.9600560586204283</v>
      </c>
      <c r="AD35" s="23">
        <f t="shared" si="38"/>
        <v>1.9600560586204283</v>
      </c>
      <c r="AE35" s="23">
        <f t="shared" si="38"/>
        <v>1.9600740728094217</v>
      </c>
      <c r="AF35" s="23">
        <f t="shared" si="38"/>
        <v>1.9601858412056694</v>
      </c>
      <c r="AG35" s="23">
        <f t="shared" si="38"/>
        <v>1.9600795201725185</v>
      </c>
      <c r="AH35" s="23">
        <f t="shared" si="38"/>
        <v>1.9605721328601129</v>
      </c>
      <c r="AI35" s="25">
        <f t="shared" si="38"/>
        <v>1.9600756901674965</v>
      </c>
    </row>
    <row r="36" spans="1:35" x14ac:dyDescent="0.35">
      <c r="A36" s="3" t="s">
        <v>158</v>
      </c>
      <c r="M36" s="61"/>
      <c r="V36" t="s">
        <v>76</v>
      </c>
      <c r="X36" s="22">
        <f>TDIST(ABS(X34),2*L31-2,1)</f>
        <v>2.2529486124430007E-55</v>
      </c>
      <c r="Y36" s="23">
        <f t="shared" ref="Y36:AI36" si="39">TDIST(ABS(Y34),2*M31-2,1)</f>
        <v>2.4297747799568525E-51</v>
      </c>
      <c r="Z36" s="23">
        <f t="shared" si="39"/>
        <v>3.3289953186765886E-23</v>
      </c>
      <c r="AA36" s="23">
        <f t="shared" si="39"/>
        <v>4.7247838851893854E-254</v>
      </c>
      <c r="AB36" s="23">
        <f t="shared" si="39"/>
        <v>0</v>
      </c>
      <c r="AC36" s="23">
        <f t="shared" si="39"/>
        <v>4.549714099517118E-52</v>
      </c>
      <c r="AD36" s="23">
        <f t="shared" si="39"/>
        <v>4.4409280711765765E-89</v>
      </c>
      <c r="AE36" s="23">
        <f t="shared" si="39"/>
        <v>1.1401781295273512E-89</v>
      </c>
      <c r="AF36" s="23">
        <f t="shared" si="39"/>
        <v>1.0229708987584093E-130</v>
      </c>
      <c r="AG36" s="23">
        <f t="shared" si="39"/>
        <v>1.0761153309319295E-53</v>
      </c>
      <c r="AH36" s="23">
        <f t="shared" si="39"/>
        <v>2.2585631229972753E-18</v>
      </c>
      <c r="AI36" s="25">
        <f t="shared" si="39"/>
        <v>3.3577879954781194E-30</v>
      </c>
    </row>
    <row r="37" spans="1:35" x14ac:dyDescent="0.35">
      <c r="A37" s="21" t="s">
        <v>73</v>
      </c>
      <c r="B37" s="32"/>
      <c r="C37" s="32"/>
      <c r="D37" s="32"/>
      <c r="H37" s="62"/>
      <c r="I37" s="62"/>
      <c r="M37" s="61"/>
      <c r="V37" t="s">
        <v>78</v>
      </c>
      <c r="X37" s="22" t="str">
        <f>IF(L30&gt;4,IF(X36&lt;0.001,"***",IF(X36&lt;0.01,"**",IF(X36&lt;0.05,"*","ns"))),"na")</f>
        <v>***</v>
      </c>
      <c r="Y37" s="23" t="str">
        <f t="shared" ref="Y37:AI37" si="40">IF(M30&gt;4,IF(Y36&lt;0.001,"***",IF(Y36&lt;0.01,"**",IF(Y36&lt;0.05,"*","ns"))),"na")</f>
        <v>***</v>
      </c>
      <c r="Z37" s="23" t="str">
        <f t="shared" si="40"/>
        <v>***</v>
      </c>
      <c r="AA37" s="23" t="str">
        <f t="shared" si="40"/>
        <v>***</v>
      </c>
      <c r="AB37" s="23" t="str">
        <f t="shared" si="40"/>
        <v>***</v>
      </c>
      <c r="AC37" s="23" t="str">
        <f t="shared" si="40"/>
        <v>***</v>
      </c>
      <c r="AD37" s="23" t="str">
        <f t="shared" si="40"/>
        <v>***</v>
      </c>
      <c r="AE37" s="23" t="str">
        <f t="shared" si="40"/>
        <v>***</v>
      </c>
      <c r="AF37" s="23" t="str">
        <f t="shared" si="40"/>
        <v>***</v>
      </c>
      <c r="AG37" s="23" t="str">
        <f t="shared" si="40"/>
        <v>***</v>
      </c>
      <c r="AH37" s="23" t="str">
        <f t="shared" si="40"/>
        <v>na</v>
      </c>
      <c r="AI37" s="25" t="str">
        <f t="shared" si="40"/>
        <v>***</v>
      </c>
    </row>
    <row r="38" spans="1:35" x14ac:dyDescent="0.35">
      <c r="A38" s="21" t="s">
        <v>138</v>
      </c>
      <c r="B38" s="32"/>
      <c r="C38" s="32"/>
      <c r="D38" s="32"/>
      <c r="E38" s="32"/>
      <c r="F38" s="32"/>
      <c r="G38" s="32"/>
      <c r="H38" s="62"/>
      <c r="I38" s="62"/>
      <c r="J38" s="52"/>
      <c r="K38" s="52"/>
    </row>
    <row r="39" spans="1:35" x14ac:dyDescent="0.35">
      <c r="A39" s="21" t="s">
        <v>159</v>
      </c>
      <c r="B39" s="32"/>
      <c r="C39" s="32"/>
      <c r="D39" s="32"/>
      <c r="E39" s="32"/>
      <c r="F39" s="32"/>
      <c r="G39" s="32"/>
      <c r="H39" s="62"/>
      <c r="I39" s="62"/>
      <c r="J39" s="52"/>
      <c r="K39" s="52"/>
    </row>
    <row r="40" spans="1:35" x14ac:dyDescent="0.35">
      <c r="A40" s="21" t="s">
        <v>80</v>
      </c>
      <c r="B40" s="32"/>
      <c r="C40" s="32"/>
      <c r="D40" s="32"/>
      <c r="E40" s="32"/>
      <c r="F40" s="32"/>
      <c r="G40" s="32"/>
      <c r="H40" s="62"/>
      <c r="I40" s="62"/>
      <c r="J40" s="52"/>
      <c r="K40" s="52"/>
    </row>
    <row r="41" spans="1:35" x14ac:dyDescent="0.35">
      <c r="A41" s="21" t="s">
        <v>79</v>
      </c>
      <c r="B41" s="32"/>
      <c r="C41" s="32"/>
      <c r="D41" s="32"/>
      <c r="E41" s="32"/>
      <c r="F41" s="32"/>
      <c r="G41" s="32"/>
      <c r="H41" s="62"/>
      <c r="I41" s="62"/>
      <c r="J41" s="52"/>
      <c r="K41" s="52"/>
    </row>
    <row r="42" spans="1:35" x14ac:dyDescent="0.35">
      <c r="A42" s="3" t="s">
        <v>160</v>
      </c>
      <c r="E42" s="32"/>
      <c r="F42" s="32"/>
      <c r="G42" s="32"/>
      <c r="J42" s="52"/>
      <c r="K42" s="52"/>
    </row>
    <row r="43" spans="1:35" x14ac:dyDescent="0.35">
      <c r="A43" s="3" t="s">
        <v>161</v>
      </c>
    </row>
    <row r="44" spans="1:35" x14ac:dyDescent="0.35">
      <c r="A44" s="63" t="s">
        <v>82</v>
      </c>
      <c r="B44" s="33"/>
      <c r="C44" s="33"/>
      <c r="D44" s="33"/>
      <c r="H44" s="64"/>
      <c r="I44" s="64"/>
    </row>
    <row r="45" spans="1:35" x14ac:dyDescent="0.35">
      <c r="E45" s="33"/>
      <c r="F45" s="33"/>
      <c r="G45" s="33"/>
      <c r="J45" s="54"/>
      <c r="K45" s="54"/>
    </row>
    <row r="46" spans="1:35" x14ac:dyDescent="0.35">
      <c r="A46" s="3" t="s">
        <v>162</v>
      </c>
    </row>
    <row r="47" spans="1:35" x14ac:dyDescent="0.35">
      <c r="A47" t="s">
        <v>526</v>
      </c>
    </row>
    <row r="48" spans="1:35" x14ac:dyDescent="0.35">
      <c r="A48" t="s">
        <v>84</v>
      </c>
    </row>
    <row r="49" spans="1:1" x14ac:dyDescent="0.35">
      <c r="A49" t="s">
        <v>85</v>
      </c>
    </row>
    <row r="50" spans="1:1" x14ac:dyDescent="0.35">
      <c r="A50" t="s">
        <v>86</v>
      </c>
    </row>
    <row r="51" spans="1:1" x14ac:dyDescent="0.35">
      <c r="A51" t="s">
        <v>87</v>
      </c>
    </row>
  </sheetData>
  <mergeCells count="8">
    <mergeCell ref="X1:AI1"/>
    <mergeCell ref="AJ1:AU1"/>
    <mergeCell ref="L1:W1"/>
    <mergeCell ref="E5:E27"/>
    <mergeCell ref="H4:K4"/>
    <mergeCell ref="L2:L4"/>
    <mergeCell ref="X2:X4"/>
    <mergeCell ref="AJ2:AJ4"/>
  </mergeCells>
  <pageMargins left="0.7" right="0.7" top="0.75" bottom="0.75" header="0.3" footer="0.3"/>
  <pageSetup paperSize="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Colophon</vt:lpstr>
      <vt:lpstr>Index</vt:lpstr>
      <vt:lpstr>Glossary</vt:lpstr>
      <vt:lpstr>Manual</vt:lpstr>
      <vt:lpstr>BISI H1160 OS</vt:lpstr>
      <vt:lpstr>BISI H1130 WS</vt:lpstr>
      <vt:lpstr>BISI H1130 ED</vt:lpstr>
      <vt:lpstr>BISI H1110a WZ</vt:lpstr>
      <vt:lpstr>BISI H1140a WZ</vt:lpstr>
      <vt:lpstr>BISI H1140b NZ</vt:lpstr>
      <vt:lpstr>Ref ecotopes H1160</vt:lpstr>
      <vt:lpstr>Ref ecotopes H1130</vt:lpstr>
      <vt:lpstr>Ref ecotopes H1110a</vt:lpstr>
      <vt:lpstr>Ref ecotopes H1140a</vt:lpstr>
      <vt:lpstr>Ref ecotopes H1140b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Ecoauthor</dc:creator>
  <cp:lastModifiedBy>Sander Wijnhoven</cp:lastModifiedBy>
  <dcterms:created xsi:type="dcterms:W3CDTF">2019-11-07T13:08:17Z</dcterms:created>
  <dcterms:modified xsi:type="dcterms:W3CDTF">2023-11-09T14:13:36Z</dcterms:modified>
</cp:coreProperties>
</file>